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udget" sheetId="1" state="visible" r:id="rId1"/>
    <sheet name="Expense log" sheetId="2" state="visible" r:id="rId2"/>
    <sheet name="How to use" sheetId="3" state="visible" r:id="rId3"/>
  </sheets>
  <definedNames>
    <definedName name="_xlnm.Print_Titles" localSheetId="0">'Budget'!$12:$12</definedName>
    <definedName name="_xlnm.Print_Titles" localSheetId="1">'Expense log'!$9:$9</definedName>
    <definedName name="_xlnm.Print_Area" localSheetId="1">'Expense log'!$A$1:$Q$69</definedName>
    <definedName name="_xlnm.Print_Titles" localSheetId="2">'How to use'!$1:$1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#,##0.00;[Red]-#,##0.00;&quot;–&quot;"/>
    <numFmt numFmtId="165" formatCode="0.0%;[Red]-0.0%;&quot;–&quot;"/>
    <numFmt numFmtId="166" formatCode="yyyy-mm-dd"/>
    <numFmt numFmtId="167" formatCode="mmm d, yyyy"/>
    <numFmt numFmtId="168" formatCode="+#,##0.00;-#,##0.00;&quot;–&quot;"/>
  </numFmts>
  <fonts count="9">
    <font>
      <name val="Calibri"/>
      <family val="2"/>
      <color theme="1"/>
      <sz val="11"/>
      <scheme val="minor"/>
    </font>
    <font>
      <name val="Calibri"/>
      <b val="1"/>
      <color rgb="000D0B1F"/>
      <sz val="16"/>
    </font>
    <font>
      <name val="Calibri"/>
      <b val="1"/>
      <color rgb="000D0B1F"/>
      <sz val="10"/>
    </font>
    <font>
      <name val="Calibri"/>
      <color rgb="000D0B1F"/>
      <sz val="10"/>
    </font>
    <font>
      <name val="Calibri"/>
      <i val="1"/>
      <color rgb="004A4763"/>
      <sz val="9"/>
    </font>
    <font>
      <name val="Calibri"/>
      <color rgb="004A4763"/>
      <sz val="10"/>
    </font>
    <font>
      <name val="Calibri"/>
      <b val="1"/>
      <color rgb="00FFFFFF"/>
      <sz val="10"/>
    </font>
    <font>
      <name val="Calibri"/>
      <b val="1"/>
      <color rgb="000D0B1F"/>
      <sz val="12"/>
    </font>
    <font>
      <name val="Calibri"/>
      <i val="1"/>
      <color rgb="004D00FF"/>
      <sz val="9"/>
      <u val="single"/>
    </font>
  </fonts>
  <fills count="4">
    <fill>
      <patternFill/>
    </fill>
    <fill>
      <patternFill patternType="gray125"/>
    </fill>
    <fill>
      <patternFill patternType="solid">
        <fgColor rgb="00F6F4FF"/>
      </patternFill>
    </fill>
    <fill>
      <patternFill patternType="solid">
        <fgColor rgb="004D00FF"/>
      </patternFill>
    </fill>
  </fills>
  <borders count="3">
    <border>
      <left/>
      <right/>
      <top/>
      <bottom/>
      <diagonal/>
    </border>
    <border>
      <left style="thin">
        <color rgb="00E0DCF0"/>
      </left>
      <right style="thin">
        <color rgb="00E0DCF0"/>
      </right>
      <top style="thin">
        <color rgb="00E0DCF0"/>
      </top>
      <bottom style="thin">
        <color rgb="00E0DCF0"/>
      </bottom>
    </border>
    <border>
      <top style="thin">
        <color rgb="000D0B1F"/>
      </top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center" vertical="center"/>
    </xf>
    <xf numFmtId="0" fontId="4" fillId="0" borderId="0" pivotButton="0" quotePrefix="0" xfId="0"/>
    <xf numFmtId="164" fontId="3" fillId="2" borderId="1" applyAlignment="1" pivotButton="0" quotePrefix="0" xfId="0">
      <alignment horizontal="left" vertical="center"/>
    </xf>
    <xf numFmtId="164" fontId="5" fillId="0" borderId="0" applyAlignment="1" pivotButton="0" quotePrefix="0" xfId="0">
      <alignment horizontal="left" vertical="center"/>
    </xf>
    <xf numFmtId="165" fontId="5" fillId="0" borderId="0" applyAlignment="1" pivotButton="0" quotePrefix="0" xfId="0">
      <alignment horizontal="left" vertical="center"/>
    </xf>
    <xf numFmtId="0" fontId="6" fillId="3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left" vertical="center" wrapText="1"/>
    </xf>
    <xf numFmtId="166" fontId="3" fillId="2" borderId="1" applyAlignment="1" pivotButton="0" quotePrefix="0" xfId="0">
      <alignment horizontal="center" vertical="center"/>
    </xf>
    <xf numFmtId="0" fontId="2" fillId="0" borderId="2" pivotButton="0" quotePrefix="0" xfId="0"/>
    <xf numFmtId="0" fontId="0" fillId="0" borderId="2" pivotButton="0" quotePrefix="0" xfId="0"/>
    <xf numFmtId="164" fontId="2" fillId="0" borderId="2" applyAlignment="1" pivotButton="0" quotePrefix="0" xfId="0">
      <alignment horizontal="left" vertical="center"/>
    </xf>
    <xf numFmtId="167" fontId="2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right" vertical="center"/>
    </xf>
    <xf numFmtId="164" fontId="2" fillId="0" borderId="0" applyAlignment="1" pivotButton="0" quotePrefix="0" xfId="0">
      <alignment horizontal="center" vertical="center"/>
    </xf>
    <xf numFmtId="1" fontId="3" fillId="2" borderId="1" applyAlignment="1" pivotButton="0" quotePrefix="0" xfId="0">
      <alignment horizontal="center" vertical="center"/>
    </xf>
    <xf numFmtId="1" fontId="2" fillId="0" borderId="0" applyAlignment="1" pivotButton="0" quotePrefix="0" xfId="0">
      <alignment horizontal="center" vertical="center"/>
    </xf>
    <xf numFmtId="0" fontId="7" fillId="0" borderId="0" pivotButton="0" quotePrefix="0" xfId="0"/>
    <xf numFmtId="167" fontId="3" fillId="2" borderId="1" applyAlignment="1" pivotButton="0" quotePrefix="0" xfId="0">
      <alignment horizontal="center" vertical="center"/>
    </xf>
    <xf numFmtId="164" fontId="3" fillId="2" borderId="1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 vertical="center"/>
    </xf>
    <xf numFmtId="0" fontId="3" fillId="0" borderId="0" applyAlignment="1" pivotButton="0" quotePrefix="0" xfId="0">
      <alignment horizontal="left" vertical="center"/>
    </xf>
    <xf numFmtId="164" fontId="5" fillId="0" borderId="0" applyAlignment="1" pivotButton="0" quotePrefix="0" xfId="0">
      <alignment horizontal="center" vertical="center"/>
    </xf>
    <xf numFmtId="168" fontId="5" fillId="0" borderId="0" applyAlignment="1" pivotButton="0" quotePrefix="0" xfId="0">
      <alignment horizontal="center" vertical="center"/>
    </xf>
    <xf numFmtId="0" fontId="1" fillId="0" borderId="0" pivotButton="0" quotePrefix="0" xfId="0"/>
    <xf numFmtId="0" fontId="3" fillId="0" borderId="0" applyAlignment="1" pivotButton="0" quotePrefix="0" xfId="0">
      <alignment horizontal="left" vertical="center" wrapText="1"/>
    </xf>
    <xf numFmtId="0" fontId="8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dxfs count="4">
    <dxf>
      <font>
        <name val="Calibri"/>
        <b val="1"/>
        <color rgb="00A11B11"/>
        <sz val="10"/>
      </font>
      <fill>
        <patternFill patternType="solid">
          <fgColor rgb="00FDECEB"/>
          <bgColor rgb="00FDECEB"/>
        </patternFill>
      </fill>
    </dxf>
    <dxf>
      <font>
        <name val="Calibri"/>
        <color rgb="00A11B11"/>
        <sz val="10"/>
      </font>
      <fill>
        <patternFill patternType="solid">
          <fgColor rgb="00FDECEB"/>
          <bgColor rgb="00FDECEB"/>
        </patternFill>
      </fill>
    </dxf>
    <dxf>
      <font>
        <name val="Calibri"/>
        <b val="1"/>
        <color rgb="008A3F06"/>
        <sz val="10"/>
      </font>
      <fill>
        <patternFill patternType="solid">
          <fgColor rgb="00FDF3E3"/>
          <bgColor rgb="00FDF3E3"/>
        </patternFill>
      </fill>
    </dxf>
    <dxf>
      <font>
        <name val="Calibri"/>
        <color rgb="008A3F06"/>
        <sz val="10"/>
      </font>
      <fill>
        <patternFill patternType="solid">
          <fgColor rgb="00FDF3E3"/>
          <bgColor rgb="00FDF3E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hyperlink" Target="https://squena.com/blog/event-budget-that-holds?utm_source=modele-xlsx&amp;utm_medium=fichier&amp;utm_campaign=event-budget-template-planned-committed-paid" TargetMode="External" Id="rId1" /><Relationship Type="http://schemas.openxmlformats.org/officeDocument/2006/relationships/hyperlink" Target="https://squena.com/blog/event-budget-that-holds?utm_source=modele-xlsx&amp;utm_medium=fichier&amp;utm_campaign=event-budget-template-planned-committed-paid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M44"/>
  <sheetViews>
    <sheetView workbookViewId="0">
      <pane ySplit="12" topLeftCell="A13" activePane="bottomLeft" state="frozen"/>
      <selection pane="bottomLeft" activeCell="A1" sqref="A1"/>
    </sheetView>
  </sheetViews>
  <sheetFormatPr baseColWidth="8" defaultRowHeight="15"/>
  <cols>
    <col width="34" customWidth="1" min="1" max="1"/>
    <col width="28" customWidth="1" min="2" max="2"/>
    <col width="18" customWidth="1" min="3" max="3"/>
    <col width="13" customWidth="1" min="4" max="4"/>
    <col width="16" customWidth="1" min="5" max="5"/>
    <col width="13" customWidth="1" min="6" max="6"/>
    <col width="13" customWidth="1" min="7" max="7"/>
    <col width="13" customWidth="1" min="8" max="8"/>
    <col width="12" customWidth="1" min="9" max="9"/>
    <col width="15" customWidth="1" min="10" max="10"/>
    <col width="13" customWidth="1" min="11" max="11"/>
    <col width="13" customWidth="1" min="12" max="12"/>
    <col width="24" customWidth="1" min="13" max="13"/>
  </cols>
  <sheetData>
    <row r="1" ht="28" customHeight="1">
      <c r="A1" s="1" t="inlineStr">
        <is>
          <t>Event budget — planned / committed / paid</t>
        </is>
      </c>
    </row>
    <row r="2">
      <c r="A2" s="2" t="inlineStr">
        <is>
          <t>Event name</t>
        </is>
      </c>
      <c r="B2" s="3" t="n"/>
    </row>
    <row r="3">
      <c r="A3" s="2" t="inlineStr">
        <is>
          <t>Amounts in</t>
        </is>
      </c>
      <c r="B3" s="4" t="n"/>
      <c r="C3" s="5" t="inlineStr">
        <is>
          <t>pick once, and never mix</t>
        </is>
      </c>
    </row>
    <row r="4">
      <c r="A4" s="2" t="inlineStr">
        <is>
          <t>Total budget</t>
        </is>
      </c>
      <c r="B4" s="6" t="n"/>
    </row>
    <row r="6">
      <c r="A6" s="2" t="inlineStr">
        <is>
          <t>Planned total</t>
        </is>
      </c>
      <c r="B6" s="7">
        <f>D44</f>
        <v/>
      </c>
    </row>
    <row r="7">
      <c r="A7" s="2" t="inlineStr">
        <is>
          <t>Committed total</t>
        </is>
      </c>
      <c r="B7" s="7">
        <f>E44</f>
        <v/>
      </c>
    </row>
    <row r="8">
      <c r="A8" s="2" t="inlineStr">
        <is>
          <t>Paid total</t>
        </is>
      </c>
      <c r="B8" s="7">
        <f>F44</f>
        <v/>
      </c>
    </row>
    <row r="9">
      <c r="A9" s="2" t="inlineStr">
        <is>
          <t>Left to commit within budget</t>
        </is>
      </c>
      <c r="B9" s="7">
        <f>B4-B7</f>
        <v/>
      </c>
    </row>
    <row r="10">
      <c r="A10" s="2" t="inlineStr">
        <is>
          <t>Share of budget committed (%)</t>
        </is>
      </c>
      <c r="B10" s="8">
        <f>IF(B4=0,"",B7/B4)</f>
        <v/>
      </c>
    </row>
    <row r="12" ht="30" customHeight="1">
      <c r="A12" s="9" t="inlineStr">
        <is>
          <t>Category</t>
        </is>
      </c>
      <c r="B12" s="9" t="inlineStr">
        <is>
          <t>Line</t>
        </is>
      </c>
      <c r="C12" s="9" t="inlineStr">
        <is>
          <t>Vendor</t>
        </is>
      </c>
      <c r="D12" s="9" t="inlineStr">
        <is>
          <t>Planned</t>
        </is>
      </c>
      <c r="E12" s="9" t="inlineStr">
        <is>
          <t>Committed (signed quote)</t>
        </is>
      </c>
      <c r="F12" s="9" t="inlineStr">
        <is>
          <t>Paid</t>
        </is>
      </c>
      <c r="G12" s="9" t="inlineStr">
        <is>
          <t>Left to commit</t>
        </is>
      </c>
      <c r="H12" s="9" t="inlineStr">
        <is>
          <t>Left to pay</t>
        </is>
      </c>
      <c r="I12" s="9" t="inlineStr">
        <is>
          <t>Variance</t>
        </is>
      </c>
      <c r="J12" s="9" t="inlineStr">
        <is>
          <t>Status</t>
        </is>
      </c>
      <c r="K12" s="9" t="inlineStr">
        <is>
          <t>Invoice date</t>
        </is>
      </c>
      <c r="L12" s="9" t="inlineStr">
        <is>
          <t>Due date</t>
        </is>
      </c>
      <c r="M12" s="9" t="inlineStr">
        <is>
          <t>Notes</t>
        </is>
      </c>
    </row>
    <row r="13" ht="26" customHeight="1">
      <c r="A13" s="3" t="inlineStr">
        <is>
          <t>Venue &amp; utilities</t>
        </is>
      </c>
      <c r="B13" s="10" t="inlineStr">
        <is>
          <t>Room hire, electricity, water</t>
        </is>
      </c>
      <c r="C13" s="3" t="n"/>
      <c r="D13" s="6" t="n"/>
      <c r="E13" s="6" t="n"/>
      <c r="F13" s="6" t="n"/>
      <c r="G13" s="7">
        <f>IF(COUNT(D13,E13)=0,"",D13-E13)</f>
        <v/>
      </c>
      <c r="H13" s="7">
        <f>IF(COUNT(E13,F13)=0,"",E13-F13)</f>
        <v/>
      </c>
      <c r="I13" s="7">
        <f>IF(COUNT(D13,E13)=0,"",E13-D13)</f>
        <v/>
      </c>
      <c r="J13" s="4" t="n"/>
      <c r="K13" s="11" t="n"/>
      <c r="L13" s="11" t="n"/>
      <c r="M13" s="10" t="n"/>
    </row>
    <row r="14" ht="26" customHeight="1">
      <c r="A14" s="3" t="inlineStr">
        <is>
          <t>Venue &amp; utilities</t>
        </is>
      </c>
      <c r="B14" s="10" t="inlineStr">
        <is>
          <t>Reinstatement and deposit</t>
        </is>
      </c>
      <c r="C14" s="3" t="n"/>
      <c r="D14" s="6" t="n"/>
      <c r="E14" s="6" t="n"/>
      <c r="F14" s="6" t="n"/>
      <c r="G14" s="7">
        <f>IF(COUNT(D14,E14)=0,"",D14-E14)</f>
        <v/>
      </c>
      <c r="H14" s="7">
        <f>IF(COUNT(E14,F14)=0,"",E14-F14)</f>
        <v/>
      </c>
      <c r="I14" s="7">
        <f>IF(COUNT(D14,E14)=0,"",E14-D14)</f>
        <v/>
      </c>
      <c r="J14" s="4" t="n"/>
      <c r="K14" s="11" t="n"/>
      <c r="L14" s="11" t="n"/>
      <c r="M14" s="10" t="n"/>
    </row>
    <row r="15" ht="26" customHeight="1">
      <c r="A15" s="3" t="inlineStr">
        <is>
          <t>Production (sound, lighting, video)</t>
        </is>
      </c>
      <c r="B15" s="10" t="inlineStr">
        <is>
          <t>Sound, lighting and video services</t>
        </is>
      </c>
      <c r="C15" s="3" t="n"/>
      <c r="D15" s="6" t="n"/>
      <c r="E15" s="6" t="n"/>
      <c r="F15" s="6" t="n"/>
      <c r="G15" s="7">
        <f>IF(COUNT(D15,E15)=0,"",D15-E15)</f>
        <v/>
      </c>
      <c r="H15" s="7">
        <f>IF(COUNT(E15,F15)=0,"",E15-F15)</f>
        <v/>
      </c>
      <c r="I15" s="7">
        <f>IF(COUNT(D15,E15)=0,"",E15-D15)</f>
        <v/>
      </c>
      <c r="J15" s="4" t="n"/>
      <c r="K15" s="11" t="n"/>
      <c r="L15" s="11" t="n"/>
      <c r="M15" s="10" t="n"/>
    </row>
    <row r="16" ht="26" customHeight="1">
      <c r="A16" s="3" t="inlineStr">
        <is>
          <t>Catering</t>
        </is>
      </c>
      <c r="B16" s="10" t="inlineStr">
        <is>
          <t>Catering, drinks, breaks</t>
        </is>
      </c>
      <c r="C16" s="3" t="n"/>
      <c r="D16" s="6" t="n"/>
      <c r="E16" s="6" t="n"/>
      <c r="F16" s="6" t="n"/>
      <c r="G16" s="7">
        <f>IF(COUNT(D16,E16)=0,"",D16-E16)</f>
        <v/>
      </c>
      <c r="H16" s="7">
        <f>IF(COUNT(E16,F16)=0,"",E16-F16)</f>
        <v/>
      </c>
      <c r="I16" s="7">
        <f>IF(COUNT(D16,E16)=0,"",E16-D16)</f>
        <v/>
      </c>
      <c r="J16" s="4" t="n"/>
      <c r="K16" s="11" t="n"/>
      <c r="L16" s="11" t="n"/>
      <c r="M16" s="10" t="n"/>
    </row>
    <row r="17" ht="26" customHeight="1">
      <c r="A17" s="3" t="inlineStr">
        <is>
          <t>Program &amp; speakers</t>
        </is>
      </c>
      <c r="B17" s="10" t="inlineStr">
        <is>
          <t>Speaker fees and expenses</t>
        </is>
      </c>
      <c r="C17" s="3" t="n"/>
      <c r="D17" s="6" t="n"/>
      <c r="E17" s="6" t="n"/>
      <c r="F17" s="6" t="n"/>
      <c r="G17" s="7">
        <f>IF(COUNT(D17,E17)=0,"",D17-E17)</f>
        <v/>
      </c>
      <c r="H17" s="7">
        <f>IF(COUNT(E17,F17)=0,"",E17-F17)</f>
        <v/>
      </c>
      <c r="I17" s="7">
        <f>IF(COUNT(D17,E17)=0,"",E17-D17)</f>
        <v/>
      </c>
      <c r="J17" s="4" t="n"/>
      <c r="K17" s="11" t="n"/>
      <c r="L17" s="11" t="n"/>
      <c r="M17" s="10" t="n"/>
    </row>
    <row r="18" ht="26" customHeight="1">
      <c r="A18" s="3" t="inlineStr">
        <is>
          <t>Communications &amp; signage</t>
        </is>
      </c>
      <c r="B18" s="10" t="inlineStr">
        <is>
          <t>Communication materials and signage</t>
        </is>
      </c>
      <c r="C18" s="3" t="n"/>
      <c r="D18" s="6" t="n"/>
      <c r="E18" s="6" t="n"/>
      <c r="F18" s="6" t="n"/>
      <c r="G18" s="7">
        <f>IF(COUNT(D18,E18)=0,"",D18-E18)</f>
        <v/>
      </c>
      <c r="H18" s="7">
        <f>IF(COUNT(E18,F18)=0,"",E18-F18)</f>
        <v/>
      </c>
      <c r="I18" s="7">
        <f>IF(COUNT(D18,E18)=0,"",E18-D18)</f>
        <v/>
      </c>
      <c r="J18" s="4" t="n"/>
      <c r="K18" s="11" t="n"/>
      <c r="L18" s="11" t="n"/>
      <c r="M18" s="10" t="n"/>
    </row>
    <row r="19" ht="26" customHeight="1">
      <c r="A19" s="3" t="inlineStr">
        <is>
          <t>Communications &amp; signage</t>
        </is>
      </c>
      <c r="B19" s="10" t="inlineStr">
        <is>
          <t>Ticketing or platform fees</t>
        </is>
      </c>
      <c r="C19" s="3" t="n"/>
      <c r="D19" s="6" t="n"/>
      <c r="E19" s="6" t="n"/>
      <c r="F19" s="6" t="n"/>
      <c r="G19" s="7">
        <f>IF(COUNT(D19,E19)=0,"",D19-E19)</f>
        <v/>
      </c>
      <c r="H19" s="7">
        <f>IF(COUNT(E19,F19)=0,"",E19-F19)</f>
        <v/>
      </c>
      <c r="I19" s="7">
        <f>IF(COUNT(D19,E19)=0,"",E19-D19)</f>
        <v/>
      </c>
      <c r="J19" s="4" t="n"/>
      <c r="K19" s="11" t="n"/>
      <c r="L19" s="11" t="n"/>
      <c r="M19" s="10" t="n"/>
    </row>
    <row r="20" ht="26" customHeight="1">
      <c r="A20" s="3" t="inlineStr">
        <is>
          <t>Security &amp; first aid</t>
        </is>
      </c>
      <c r="B20" s="10" t="inlineStr">
        <is>
          <t>Security staff and first-aid post</t>
        </is>
      </c>
      <c r="C20" s="3" t="n"/>
      <c r="D20" s="6" t="n"/>
      <c r="E20" s="6" t="n"/>
      <c r="F20" s="6" t="n"/>
      <c r="G20" s="7">
        <f>IF(COUNT(D20,E20)=0,"",D20-E20)</f>
        <v/>
      </c>
      <c r="H20" s="7">
        <f>IF(COUNT(E20,F20)=0,"",E20-F20)</f>
        <v/>
      </c>
      <c r="I20" s="7">
        <f>IF(COUNT(D20,E20)=0,"",E20-D20)</f>
        <v/>
      </c>
      <c r="J20" s="4" t="n"/>
      <c r="K20" s="11" t="n"/>
      <c r="L20" s="11" t="n"/>
      <c r="M20" s="10" t="n"/>
    </row>
    <row r="21" ht="26" customHeight="1">
      <c r="A21" s="3" t="inlineStr">
        <is>
          <t>Security &amp; first aid</t>
        </is>
      </c>
      <c r="B21" s="10" t="inlineStr">
        <is>
          <t>Overnight security</t>
        </is>
      </c>
      <c r="C21" s="3" t="n"/>
      <c r="D21" s="6" t="n"/>
      <c r="E21" s="6" t="n"/>
      <c r="F21" s="6" t="n"/>
      <c r="G21" s="7">
        <f>IF(COUNT(D21,E21)=0,"",D21-E21)</f>
        <v/>
      </c>
      <c r="H21" s="7">
        <f>IF(COUNT(E21,F21)=0,"",E21-F21)</f>
        <v/>
      </c>
      <c r="I21" s="7">
        <f>IF(COUNT(D21,E21)=0,"",E21-D21)</f>
        <v/>
      </c>
      <c r="J21" s="4" t="n"/>
      <c r="K21" s="11" t="n"/>
      <c r="L21" s="11" t="n"/>
      <c r="M21" s="10" t="n"/>
    </row>
    <row r="22" ht="26" customHeight="1">
      <c r="A22" s="3" t="inlineStr">
        <is>
          <t>Team &amp; expenses</t>
        </is>
      </c>
      <c r="B22" s="10" t="inlineStr">
        <is>
          <t>In-house team expenses</t>
        </is>
      </c>
      <c r="C22" s="3" t="n"/>
      <c r="D22" s="6" t="n"/>
      <c r="E22" s="6" t="n"/>
      <c r="F22" s="6" t="n"/>
      <c r="G22" s="7">
        <f>IF(COUNT(D22,E22)=0,"",D22-E22)</f>
        <v/>
      </c>
      <c r="H22" s="7">
        <f>IF(COUNT(E22,F22)=0,"",E22-F22)</f>
        <v/>
      </c>
      <c r="I22" s="7">
        <f>IF(COUNT(D22,E22)=0,"",E22-D22)</f>
        <v/>
      </c>
      <c r="J22" s="4" t="n"/>
      <c r="K22" s="11" t="n"/>
      <c r="L22" s="11" t="n"/>
      <c r="M22" s="10" t="n"/>
    </row>
    <row r="23" ht="26" customHeight="1">
      <c r="A23" s="3" t="inlineStr">
        <is>
          <t>Team &amp; expenses</t>
        </is>
      </c>
      <c r="B23" s="10" t="inlineStr">
        <is>
          <t>Meals and accommodation for technical crews</t>
        </is>
      </c>
      <c r="C23" s="3" t="n"/>
      <c r="D23" s="6" t="n"/>
      <c r="E23" s="6" t="n"/>
      <c r="F23" s="6" t="n"/>
      <c r="G23" s="7">
        <f>IF(COUNT(D23,E23)=0,"",D23-E23)</f>
        <v/>
      </c>
      <c r="H23" s="7">
        <f>IF(COUNT(E23,F23)=0,"",E23-F23)</f>
        <v/>
      </c>
      <c r="I23" s="7">
        <f>IF(COUNT(D23,E23)=0,"",E23-D23)</f>
        <v/>
      </c>
      <c r="J23" s="4" t="n"/>
      <c r="K23" s="11" t="n"/>
      <c r="L23" s="11" t="n"/>
      <c r="M23" s="10" t="n"/>
    </row>
    <row r="24" ht="26" customHeight="1">
      <c r="A24" s="3" t="inlineStr">
        <is>
          <t>Logistics &amp; transport</t>
        </is>
      </c>
      <c r="B24" s="10" t="inlineStr">
        <is>
          <t>Transport and handling of equipment</t>
        </is>
      </c>
      <c r="C24" s="3" t="n"/>
      <c r="D24" s="6" t="n"/>
      <c r="E24" s="6" t="n"/>
      <c r="F24" s="6" t="n"/>
      <c r="G24" s="7">
        <f>IF(COUNT(D24,E24)=0,"",D24-E24)</f>
        <v/>
      </c>
      <c r="H24" s="7">
        <f>IF(COUNT(E24,F24)=0,"",E24-F24)</f>
        <v/>
      </c>
      <c r="I24" s="7">
        <f>IF(COUNT(D24,E24)=0,"",E24-D24)</f>
        <v/>
      </c>
      <c r="J24" s="4" t="n"/>
      <c r="K24" s="11" t="n"/>
      <c r="L24" s="11" t="n"/>
      <c r="M24" s="10" t="n"/>
    </row>
    <row r="25" ht="26" customHeight="1">
      <c r="A25" s="3" t="inlineStr">
        <is>
          <t>Logistics &amp; transport</t>
        </is>
      </c>
      <c r="B25" s="10" t="inlineStr">
        <is>
          <t>Consumables</t>
        </is>
      </c>
      <c r="C25" s="3" t="n"/>
      <c r="D25" s="6" t="n"/>
      <c r="E25" s="6" t="n"/>
      <c r="F25" s="6" t="n"/>
      <c r="G25" s="7">
        <f>IF(COUNT(D25,E25)=0,"",D25-E25)</f>
        <v/>
      </c>
      <c r="H25" s="7">
        <f>IF(COUNT(E25,F25)=0,"",E25-F25)</f>
        <v/>
      </c>
      <c r="I25" s="7">
        <f>IF(COUNT(D25,E25)=0,"",E25-D25)</f>
        <v/>
      </c>
      <c r="J25" s="4" t="n"/>
      <c r="K25" s="11" t="n"/>
      <c r="L25" s="11" t="n"/>
      <c r="M25" s="10" t="n"/>
    </row>
    <row r="26" ht="26" customHeight="1">
      <c r="A26" s="3" t="inlineStr">
        <is>
          <t>Insurance</t>
        </is>
      </c>
      <c r="B26" s="10" t="inlineStr">
        <is>
          <t>Cancellation, public liability, equipment</t>
        </is>
      </c>
      <c r="C26" s="3" t="n"/>
      <c r="D26" s="6" t="n"/>
      <c r="E26" s="6" t="n"/>
      <c r="F26" s="6" t="n"/>
      <c r="G26" s="7">
        <f>IF(COUNT(D26,E26)=0,"",D26-E26)</f>
        <v/>
      </c>
      <c r="H26" s="7">
        <f>IF(COUNT(E26,F26)=0,"",E26-F26)</f>
        <v/>
      </c>
      <c r="I26" s="7">
        <f>IF(COUNT(D26,E26)=0,"",E26-D26)</f>
        <v/>
      </c>
      <c r="J26" s="4" t="n"/>
      <c r="K26" s="11" t="n"/>
      <c r="L26" s="11" t="n"/>
      <c r="M26" s="10" t="n"/>
    </row>
    <row r="27" ht="26" customHeight="1">
      <c r="A27" s="3" t="inlineStr">
        <is>
          <t>Load-in / load-out</t>
        </is>
      </c>
      <c r="B27" s="10" t="inlineStr">
        <is>
          <t>Hours outside the standard slot</t>
        </is>
      </c>
      <c r="C27" s="3" t="n"/>
      <c r="D27" s="6" t="n"/>
      <c r="E27" s="6" t="n"/>
      <c r="F27" s="6" t="n"/>
      <c r="G27" s="7">
        <f>IF(COUNT(D27,E27)=0,"",D27-E27)</f>
        <v/>
      </c>
      <c r="H27" s="7">
        <f>IF(COUNT(E27,F27)=0,"",E27-F27)</f>
        <v/>
      </c>
      <c r="I27" s="7">
        <f>IF(COUNT(D27,E27)=0,"",E27-D27)</f>
        <v/>
      </c>
      <c r="J27" s="4" t="n"/>
      <c r="K27" s="11" t="n"/>
      <c r="L27" s="11" t="n"/>
      <c r="M27" s="10" t="n"/>
    </row>
    <row r="28" ht="26" customHeight="1">
      <c r="A28" s="3" t="inlineStr">
        <is>
          <t>Contingency</t>
        </is>
      </c>
      <c r="B28" s="10" t="inlineStr">
        <is>
          <t>Buffer for the unexpected</t>
        </is>
      </c>
      <c r="C28" s="3" t="n"/>
      <c r="D28" s="6" t="n"/>
      <c r="E28" s="6" t="n"/>
      <c r="F28" s="6" t="n"/>
      <c r="G28" s="7">
        <f>IF(COUNT(D28,E28)=0,"",D28-E28)</f>
        <v/>
      </c>
      <c r="H28" s="7">
        <f>IF(COUNT(E28,F28)=0,"",E28-F28)</f>
        <v/>
      </c>
      <c r="I28" s="7">
        <f>IF(COUNT(D28,E28)=0,"",E28-D28)</f>
        <v/>
      </c>
      <c r="J28" s="4" t="n"/>
      <c r="K28" s="11" t="n"/>
      <c r="L28" s="11" t="n"/>
      <c r="M28" s="10" t="n"/>
    </row>
    <row r="29" ht="26" customHeight="1">
      <c r="A29" s="3" t="n"/>
      <c r="B29" s="10" t="n"/>
      <c r="C29" s="3" t="n"/>
      <c r="D29" s="6" t="n"/>
      <c r="E29" s="6" t="n"/>
      <c r="F29" s="6" t="n"/>
      <c r="G29" s="7">
        <f>IF(COUNT(D29,E29)=0,"",D29-E29)</f>
        <v/>
      </c>
      <c r="H29" s="7">
        <f>IF(COUNT(E29,F29)=0,"",E29-F29)</f>
        <v/>
      </c>
      <c r="I29" s="7">
        <f>IF(COUNT(D29,E29)=0,"",E29-D29)</f>
        <v/>
      </c>
      <c r="J29" s="4" t="n"/>
      <c r="K29" s="11" t="n"/>
      <c r="L29" s="11" t="n"/>
      <c r="M29" s="10" t="n"/>
    </row>
    <row r="30" ht="26" customHeight="1">
      <c r="A30" s="3" t="n"/>
      <c r="B30" s="10" t="n"/>
      <c r="C30" s="3" t="n"/>
      <c r="D30" s="6" t="n"/>
      <c r="E30" s="6" t="n"/>
      <c r="F30" s="6" t="n"/>
      <c r="G30" s="7">
        <f>IF(COUNT(D30,E30)=0,"",D30-E30)</f>
        <v/>
      </c>
      <c r="H30" s="7">
        <f>IF(COUNT(E30,F30)=0,"",E30-F30)</f>
        <v/>
      </c>
      <c r="I30" s="7">
        <f>IF(COUNT(D30,E30)=0,"",E30-D30)</f>
        <v/>
      </c>
      <c r="J30" s="4" t="n"/>
      <c r="K30" s="11" t="n"/>
      <c r="L30" s="11" t="n"/>
      <c r="M30" s="10" t="n"/>
    </row>
    <row r="31" ht="26" customHeight="1">
      <c r="A31" s="3" t="n"/>
      <c r="B31" s="10" t="n"/>
      <c r="C31" s="3" t="n"/>
      <c r="D31" s="6" t="n"/>
      <c r="E31" s="6" t="n"/>
      <c r="F31" s="6" t="n"/>
      <c r="G31" s="7">
        <f>IF(COUNT(D31,E31)=0,"",D31-E31)</f>
        <v/>
      </c>
      <c r="H31" s="7">
        <f>IF(COUNT(E31,F31)=0,"",E31-F31)</f>
        <v/>
      </c>
      <c r="I31" s="7">
        <f>IF(COUNT(D31,E31)=0,"",E31-D31)</f>
        <v/>
      </c>
      <c r="J31" s="4" t="n"/>
      <c r="K31" s="11" t="n"/>
      <c r="L31" s="11" t="n"/>
      <c r="M31" s="10" t="n"/>
    </row>
    <row r="32" ht="26" customHeight="1">
      <c r="A32" s="3" t="n"/>
      <c r="B32" s="10" t="n"/>
      <c r="C32" s="3" t="n"/>
      <c r="D32" s="6" t="n"/>
      <c r="E32" s="6" t="n"/>
      <c r="F32" s="6" t="n"/>
      <c r="G32" s="7">
        <f>IF(COUNT(D32,E32)=0,"",D32-E32)</f>
        <v/>
      </c>
      <c r="H32" s="7">
        <f>IF(COUNT(E32,F32)=0,"",E32-F32)</f>
        <v/>
      </c>
      <c r="I32" s="7">
        <f>IF(COUNT(D32,E32)=0,"",E32-D32)</f>
        <v/>
      </c>
      <c r="J32" s="4" t="n"/>
      <c r="K32" s="11" t="n"/>
      <c r="L32" s="11" t="n"/>
      <c r="M32" s="10" t="n"/>
    </row>
    <row r="33" ht="26" customHeight="1">
      <c r="A33" s="3" t="n"/>
      <c r="B33" s="10" t="n"/>
      <c r="C33" s="3" t="n"/>
      <c r="D33" s="6" t="n"/>
      <c r="E33" s="6" t="n"/>
      <c r="F33" s="6" t="n"/>
      <c r="G33" s="7">
        <f>IF(COUNT(D33,E33)=0,"",D33-E33)</f>
        <v/>
      </c>
      <c r="H33" s="7">
        <f>IF(COUNT(E33,F33)=0,"",E33-F33)</f>
        <v/>
      </c>
      <c r="I33" s="7">
        <f>IF(COUNT(D33,E33)=0,"",E33-D33)</f>
        <v/>
      </c>
      <c r="J33" s="4" t="n"/>
      <c r="K33" s="11" t="n"/>
      <c r="L33" s="11" t="n"/>
      <c r="M33" s="10" t="n"/>
    </row>
    <row r="34" ht="26" customHeight="1">
      <c r="A34" s="3" t="n"/>
      <c r="B34" s="10" t="n"/>
      <c r="C34" s="3" t="n"/>
      <c r="D34" s="6" t="n"/>
      <c r="E34" s="6" t="n"/>
      <c r="F34" s="6" t="n"/>
      <c r="G34" s="7">
        <f>IF(COUNT(D34,E34)=0,"",D34-E34)</f>
        <v/>
      </c>
      <c r="H34" s="7">
        <f>IF(COUNT(E34,F34)=0,"",E34-F34)</f>
        <v/>
      </c>
      <c r="I34" s="7">
        <f>IF(COUNT(D34,E34)=0,"",E34-D34)</f>
        <v/>
      </c>
      <c r="J34" s="4" t="n"/>
      <c r="K34" s="11" t="n"/>
      <c r="L34" s="11" t="n"/>
      <c r="M34" s="10" t="n"/>
    </row>
    <row r="35" ht="26" customHeight="1">
      <c r="A35" s="3" t="n"/>
      <c r="B35" s="10" t="n"/>
      <c r="C35" s="3" t="n"/>
      <c r="D35" s="6" t="n"/>
      <c r="E35" s="6" t="n"/>
      <c r="F35" s="6" t="n"/>
      <c r="G35" s="7">
        <f>IF(COUNT(D35,E35)=0,"",D35-E35)</f>
        <v/>
      </c>
      <c r="H35" s="7">
        <f>IF(COUNT(E35,F35)=0,"",E35-F35)</f>
        <v/>
      </c>
      <c r="I35" s="7">
        <f>IF(COUNT(D35,E35)=0,"",E35-D35)</f>
        <v/>
      </c>
      <c r="J35" s="4" t="n"/>
      <c r="K35" s="11" t="n"/>
      <c r="L35" s="11" t="n"/>
      <c r="M35" s="10" t="n"/>
    </row>
    <row r="36" ht="26" customHeight="1">
      <c r="A36" s="3" t="n"/>
      <c r="B36" s="10" t="n"/>
      <c r="C36" s="3" t="n"/>
      <c r="D36" s="6" t="n"/>
      <c r="E36" s="6" t="n"/>
      <c r="F36" s="6" t="n"/>
      <c r="G36" s="7">
        <f>IF(COUNT(D36,E36)=0,"",D36-E36)</f>
        <v/>
      </c>
      <c r="H36" s="7">
        <f>IF(COUNT(E36,F36)=0,"",E36-F36)</f>
        <v/>
      </c>
      <c r="I36" s="7">
        <f>IF(COUNT(D36,E36)=0,"",E36-D36)</f>
        <v/>
      </c>
      <c r="J36" s="4" t="n"/>
      <c r="K36" s="11" t="n"/>
      <c r="L36" s="11" t="n"/>
      <c r="M36" s="10" t="n"/>
    </row>
    <row r="37" ht="26" customHeight="1">
      <c r="A37" s="3" t="n"/>
      <c r="B37" s="10" t="n"/>
      <c r="C37" s="3" t="n"/>
      <c r="D37" s="6" t="n"/>
      <c r="E37" s="6" t="n"/>
      <c r="F37" s="6" t="n"/>
      <c r="G37" s="7">
        <f>IF(COUNT(D37,E37)=0,"",D37-E37)</f>
        <v/>
      </c>
      <c r="H37" s="7">
        <f>IF(COUNT(E37,F37)=0,"",E37-F37)</f>
        <v/>
      </c>
      <c r="I37" s="7">
        <f>IF(COUNT(D37,E37)=0,"",E37-D37)</f>
        <v/>
      </c>
      <c r="J37" s="4" t="n"/>
      <c r="K37" s="11" t="n"/>
      <c r="L37" s="11" t="n"/>
      <c r="M37" s="10" t="n"/>
    </row>
    <row r="38" ht="26" customHeight="1">
      <c r="A38" s="3" t="n"/>
      <c r="B38" s="10" t="n"/>
      <c r="C38" s="3" t="n"/>
      <c r="D38" s="6" t="n"/>
      <c r="E38" s="6" t="n"/>
      <c r="F38" s="6" t="n"/>
      <c r="G38" s="7">
        <f>IF(COUNT(D38,E38)=0,"",D38-E38)</f>
        <v/>
      </c>
      <c r="H38" s="7">
        <f>IF(COUNT(E38,F38)=0,"",E38-F38)</f>
        <v/>
      </c>
      <c r="I38" s="7">
        <f>IF(COUNT(D38,E38)=0,"",E38-D38)</f>
        <v/>
      </c>
      <c r="J38" s="4" t="n"/>
      <c r="K38" s="11" t="n"/>
      <c r="L38" s="11" t="n"/>
      <c r="M38" s="10" t="n"/>
    </row>
    <row r="39" ht="26" customHeight="1">
      <c r="A39" s="3" t="n"/>
      <c r="B39" s="10" t="n"/>
      <c r="C39" s="3" t="n"/>
      <c r="D39" s="6" t="n"/>
      <c r="E39" s="6" t="n"/>
      <c r="F39" s="6" t="n"/>
      <c r="G39" s="7">
        <f>IF(COUNT(D39,E39)=0,"",D39-E39)</f>
        <v/>
      </c>
      <c r="H39" s="7">
        <f>IF(COUNT(E39,F39)=0,"",E39-F39)</f>
        <v/>
      </c>
      <c r="I39" s="7">
        <f>IF(COUNT(D39,E39)=0,"",E39-D39)</f>
        <v/>
      </c>
      <c r="J39" s="4" t="n"/>
      <c r="K39" s="11" t="n"/>
      <c r="L39" s="11" t="n"/>
      <c r="M39" s="10" t="n"/>
    </row>
    <row r="40" ht="26" customHeight="1">
      <c r="A40" s="3" t="n"/>
      <c r="B40" s="10" t="n"/>
      <c r="C40" s="3" t="n"/>
      <c r="D40" s="6" t="n"/>
      <c r="E40" s="6" t="n"/>
      <c r="F40" s="6" t="n"/>
      <c r="G40" s="7">
        <f>IF(COUNT(D40,E40)=0,"",D40-E40)</f>
        <v/>
      </c>
      <c r="H40" s="7">
        <f>IF(COUNT(E40,F40)=0,"",E40-F40)</f>
        <v/>
      </c>
      <c r="I40" s="7">
        <f>IF(COUNT(D40,E40)=0,"",E40-D40)</f>
        <v/>
      </c>
      <c r="J40" s="4" t="n"/>
      <c r="K40" s="11" t="n"/>
      <c r="L40" s="11" t="n"/>
      <c r="M40" s="10" t="n"/>
    </row>
    <row r="41" ht="26" customHeight="1">
      <c r="A41" s="3" t="n"/>
      <c r="B41" s="10" t="n"/>
      <c r="C41" s="3" t="n"/>
      <c r="D41" s="6" t="n"/>
      <c r="E41" s="6" t="n"/>
      <c r="F41" s="6" t="n"/>
      <c r="G41" s="7">
        <f>IF(COUNT(D41,E41)=0,"",D41-E41)</f>
        <v/>
      </c>
      <c r="H41" s="7">
        <f>IF(COUNT(E41,F41)=0,"",E41-F41)</f>
        <v/>
      </c>
      <c r="I41" s="7">
        <f>IF(COUNT(D41,E41)=0,"",E41-D41)</f>
        <v/>
      </c>
      <c r="J41" s="4" t="n"/>
      <c r="K41" s="11" t="n"/>
      <c r="L41" s="11" t="n"/>
      <c r="M41" s="10" t="n"/>
    </row>
    <row r="42" ht="26" customHeight="1">
      <c r="A42" s="3" t="n"/>
      <c r="B42" s="10" t="n"/>
      <c r="C42" s="3" t="n"/>
      <c r="D42" s="6" t="n"/>
      <c r="E42" s="6" t="n"/>
      <c r="F42" s="6" t="n"/>
      <c r="G42" s="7">
        <f>IF(COUNT(D42,E42)=0,"",D42-E42)</f>
        <v/>
      </c>
      <c r="H42" s="7">
        <f>IF(COUNT(E42,F42)=0,"",E42-F42)</f>
        <v/>
      </c>
      <c r="I42" s="7">
        <f>IF(COUNT(D42,E42)=0,"",E42-D42)</f>
        <v/>
      </c>
      <c r="J42" s="4" t="n"/>
      <c r="K42" s="11" t="n"/>
      <c r="L42" s="11" t="n"/>
      <c r="M42" s="10" t="n"/>
    </row>
    <row r="43" ht="26" customHeight="1">
      <c r="A43" s="3" t="n"/>
      <c r="B43" s="10" t="n"/>
      <c r="C43" s="3" t="n"/>
      <c r="D43" s="6" t="n"/>
      <c r="E43" s="6" t="n"/>
      <c r="F43" s="6" t="n"/>
      <c r="G43" s="7">
        <f>IF(COUNT(D43,E43)=0,"",D43-E43)</f>
        <v/>
      </c>
      <c r="H43" s="7">
        <f>IF(COUNT(E43,F43)=0,"",E43-F43)</f>
        <v/>
      </c>
      <c r="I43" s="7">
        <f>IF(COUNT(D43,E43)=0,"",E43-D43)</f>
        <v/>
      </c>
      <c r="J43" s="4" t="n"/>
      <c r="K43" s="11" t="n"/>
      <c r="L43" s="11" t="n"/>
      <c r="M43" s="10" t="n"/>
    </row>
    <row r="44">
      <c r="A44" s="12" t="inlineStr">
        <is>
          <t>TOTAL</t>
        </is>
      </c>
      <c r="B44" s="13" t="n"/>
      <c r="C44" s="13" t="n"/>
      <c r="D44" s="14">
        <f>SUM(D13:D43)</f>
        <v/>
      </c>
      <c r="E44" s="14">
        <f>SUM(E13:E43)</f>
        <v/>
      </c>
      <c r="F44" s="14">
        <f>SUM(F13:F43)</f>
        <v/>
      </c>
      <c r="G44" s="14">
        <f>SUM(G13:G43)</f>
        <v/>
      </c>
      <c r="H44" s="14">
        <f>SUM(H13:H43)</f>
        <v/>
      </c>
      <c r="I44" s="14">
        <f>SUM(I13:I43)</f>
        <v/>
      </c>
      <c r="J44" s="13" t="n"/>
      <c r="K44" s="13" t="n"/>
      <c r="L44" s="13" t="n"/>
      <c r="M44" s="13" t="n"/>
    </row>
  </sheetData>
  <mergeCells count="3">
    <mergeCell ref="B2:D2"/>
    <mergeCell ref="A1:M1"/>
    <mergeCell ref="C3:F3"/>
  </mergeCells>
  <conditionalFormatting sqref="A7:B7">
    <cfRule type="expression" priority="1" dxfId="0">
      <formula>AND(ISNUMBER($B$4),$B$4&gt;0,$B$7&gt;$B$4)</formula>
    </cfRule>
  </conditionalFormatting>
  <conditionalFormatting sqref="I13:I43">
    <cfRule type="expression" priority="2" dxfId="1">
      <formula>AND(ISNUMBER(I13),I13&gt;0)</formula>
    </cfRule>
  </conditionalFormatting>
  <conditionalFormatting sqref="A13:M43">
    <cfRule type="expression" priority="3" dxfId="1" stopIfTrue="1">
      <formula>AND($L13&lt;&gt;"",$L13&lt;TODAY(),ISNUMBER($H13),$H13&gt;0)</formula>
    </cfRule>
  </conditionalFormatting>
  <dataValidations count="2">
    <dataValidation sqref="B3" showDropDown="0" showInputMessage="0" showErrorMessage="1" allowBlank="1" errorTitle="Not in the list" error="This value is not in the list: you can keep it." type="list" errorStyle="warning">
      <formula1>"excl. tax,incl. tax"</formula1>
    </dataValidation>
    <dataValidation sqref="J13:J43" showDropDown="0" showInputMessage="0" showErrorMessage="1" allowBlank="1" errorTitle="Not in the list" error="This value is not in the list: you can keep it." type="list" errorStyle="warning">
      <formula1>"To price,Quote requested,Quote signed,Invoiced,Paid"</formula1>
    </dataValidation>
  </dataValidations>
  <pageMargins left="0.4" right="0.4" top="0.5" bottom="0.5" header="0.2" footer="0.2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S69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29" customWidth="1" min="3" max="3"/>
    <col width="28" customWidth="1" min="4" max="4"/>
    <col width="14" customWidth="1" min="5" max="5"/>
    <col width="12" customWidth="1" min="6" max="6"/>
    <col width="13" customWidth="1" min="7" max="7"/>
    <col width="13" customWidth="1" min="8" max="8"/>
    <col width="14" customWidth="1" min="9" max="9"/>
    <col width="10" customWidth="1" min="10" max="10"/>
    <col width="11" customWidth="1" min="11" max="11"/>
    <col width="3" customWidth="1" min="12" max="12"/>
    <col width="30" customWidth="1" min="13" max="13"/>
    <col width="12" customWidth="1" min="14" max="14"/>
    <col width="12" customWidth="1" min="15" max="15"/>
    <col width="13" customWidth="1" min="16" max="16"/>
    <col width="12" customWidth="1" min="17" max="17"/>
    <col hidden="1" width="13" customWidth="1" min="19" max="19"/>
  </cols>
  <sheetData>
    <row r="1" ht="28" customHeight="1">
      <c r="A1" s="1" t="inlineStr">
        <is>
          <t>Event expense log</t>
        </is>
      </c>
    </row>
    <row r="3" ht="20" customHeight="1">
      <c r="A3" s="2" t="inlineStr">
        <is>
          <t>Today</t>
        </is>
      </c>
      <c r="C3" s="15">
        <f>TODAY()</f>
        <v/>
      </c>
      <c r="D3" s="16" t="inlineStr">
        <is>
          <t>Logged total</t>
        </is>
      </c>
      <c r="E3" s="17">
        <f>SUM($F$10:$F$69)</f>
        <v/>
      </c>
    </row>
    <row r="4" ht="20" customHeight="1">
      <c r="A4" s="2" t="inlineStr">
        <is>
          <t>Due soon within (days)</t>
        </is>
      </c>
      <c r="C4" s="18" t="n">
        <v>7</v>
      </c>
      <c r="D4" s="16" t="inlineStr">
        <is>
          <t>Paid total</t>
        </is>
      </c>
      <c r="E4" s="17">
        <f>SUMPRODUCT(--ISNUMBER($H$10:$H$69),$F$10:$F$69)</f>
        <v/>
      </c>
    </row>
    <row r="5" ht="20" customHeight="1">
      <c r="A5" s="2" t="inlineStr">
        <is>
          <t>Overdue (lines)</t>
        </is>
      </c>
      <c r="C5" s="19">
        <f>COUNTIF($K$10:$K$69,"Overdue")</f>
        <v/>
      </c>
      <c r="D5" s="16" t="inlineStr">
        <is>
          <t>Unpaid total</t>
        </is>
      </c>
      <c r="E5" s="17">
        <f>E3-E4</f>
        <v/>
      </c>
    </row>
    <row r="6" ht="20" customHeight="1">
      <c r="A6" s="2" t="inlineStr">
        <is>
          <t>Receipts missing</t>
        </is>
      </c>
      <c r="C6" s="19">
        <f>SUMPRODUCT(($K$10:$K$69="Paid")*($J$10:$J$69&lt;&gt;"Yes"))</f>
        <v/>
      </c>
    </row>
    <row r="7" ht="8" customHeight="1"/>
    <row r="8" ht="22" customHeight="1">
      <c r="A8" s="20" t="inlineStr">
        <is>
          <t>Invoices and payments: one row each</t>
        </is>
      </c>
      <c r="M8" s="20" t="inlineStr">
        <is>
          <t>By category: log vs. Budget tab</t>
        </is>
      </c>
    </row>
    <row r="9" ht="30" customHeight="1">
      <c r="A9" s="9" t="inlineStr">
        <is>
          <t>Date</t>
        </is>
      </c>
      <c r="B9" s="9" t="inlineStr">
        <is>
          <t>Vendor</t>
        </is>
      </c>
      <c r="C9" s="9" t="inlineStr">
        <is>
          <t>Category</t>
        </is>
      </c>
      <c r="D9" s="9" t="inlineStr">
        <is>
          <t>What for</t>
        </is>
      </c>
      <c r="E9" s="9" t="inlineStr">
        <is>
          <t>Invoice or PO #</t>
        </is>
      </c>
      <c r="F9" s="9" t="inlineStr">
        <is>
          <t>Amount</t>
        </is>
      </c>
      <c r="G9" s="9" t="inlineStr">
        <is>
          <t>Due date</t>
        </is>
      </c>
      <c r="H9" s="9" t="inlineStr">
        <is>
          <t>Paid on</t>
        </is>
      </c>
      <c r="I9" s="9" t="inlineStr">
        <is>
          <t>Payment method</t>
        </is>
      </c>
      <c r="J9" s="9" t="inlineStr">
        <is>
          <t>Receipt filed</t>
        </is>
      </c>
      <c r="K9" s="9" t="inlineStr">
        <is>
          <t>Status</t>
        </is>
      </c>
      <c r="M9" s="9" t="inlineStr">
        <is>
          <t>Category</t>
        </is>
      </c>
      <c r="N9" s="9" t="inlineStr">
        <is>
          <t>Logged</t>
        </is>
      </c>
      <c r="O9" s="9" t="inlineStr">
        <is>
          <t>Paid in log</t>
        </is>
      </c>
      <c r="P9" s="9" t="inlineStr">
        <is>
          <t>Paid (Budget tab)</t>
        </is>
      </c>
      <c r="Q9" s="9" t="inlineStr">
        <is>
          <t>Difference</t>
        </is>
      </c>
    </row>
    <row r="10" ht="20" customHeight="1">
      <c r="A10" s="21" t="n"/>
      <c r="B10" s="10" t="n"/>
      <c r="C10" s="3" t="n"/>
      <c r="D10" s="10" t="n"/>
      <c r="E10" s="4" t="n"/>
      <c r="F10" s="22" t="n"/>
      <c r="G10" s="21" t="n"/>
      <c r="H10" s="21" t="n"/>
      <c r="I10" s="4" t="n"/>
      <c r="J10" s="4" t="n"/>
      <c r="K10" s="23">
        <f>IF(COUNTA($A10:$J10)=0,"",IF(ISNUMBER($H10),"Paid",IF($H10&lt;&gt;"","Check date",IF($G10="","Unpaid",IF(NOT(ISNUMBER($G10)),"Check date",IF($G10&lt;$C$3,"Overdue",IF($G10-$C$3&lt;=N($C$4),"Due soon","Unpaid")))))))</f>
        <v/>
      </c>
      <c r="M10" s="24">
        <f>IFERROR(INDEX(Budget!$A$13:$A$43,MATCH(1,$S$10:$S$40,0)),"")</f>
        <v/>
      </c>
      <c r="N10" s="25">
        <f>IF($M10="","",SUMPRODUCT(--($C$10:$C$69=$M10),$F$10:$F$69))</f>
        <v/>
      </c>
      <c r="O10" s="25">
        <f>IF($M10="","",SUMPRODUCT(--($C$10:$C$69=$M10),--ISNUMBER($H$10:$H$69),$F$10:$F$69))</f>
        <v/>
      </c>
      <c r="P10" s="25">
        <f>IF($M10="","",SUMPRODUCT(--(Budget!$A$13:$A$43=$M10),Budget!$F$13:$F$43))</f>
        <v/>
      </c>
      <c r="Q10" s="26">
        <f>IF($M10="","",$P10-$O10)</f>
        <v/>
      </c>
      <c r="S10">
        <f>IFERROR(IF(AND(INDEX(Budget!$A$13:$A$43,ROWS($S$10:$S10))&lt;&gt;"",SUMPRODUCT(--(INDEX(Budget!$A$13:$A$43,1):INDEX(Budget!$A$13:$A$43,ROWS($S$10:$S10))=INDEX(Budget!$A$13:$A$43,ROWS($S$10:$S10))))=1),MAX($S$9:S9)+1,""),"")</f>
        <v/>
      </c>
    </row>
    <row r="11" ht="20" customHeight="1">
      <c r="A11" s="21" t="n"/>
      <c r="B11" s="10" t="n"/>
      <c r="C11" s="3" t="n"/>
      <c r="D11" s="10" t="n"/>
      <c r="E11" s="4" t="n"/>
      <c r="F11" s="22" t="n"/>
      <c r="G11" s="21" t="n"/>
      <c r="H11" s="21" t="n"/>
      <c r="I11" s="4" t="n"/>
      <c r="J11" s="4" t="n"/>
      <c r="K11" s="23">
        <f>IF(COUNTA($A11:$J11)=0,"",IF(ISNUMBER($H11),"Paid",IF($H11&lt;&gt;"","Check date",IF($G11="","Unpaid",IF(NOT(ISNUMBER($G11)),"Check date",IF($G11&lt;$C$3,"Overdue",IF($G11-$C$3&lt;=N($C$4),"Due soon","Unpaid")))))))</f>
        <v/>
      </c>
      <c r="M11" s="24">
        <f>IFERROR(INDEX(Budget!$A$13:$A$43,MATCH(2,$S$10:$S$40,0)),"")</f>
        <v/>
      </c>
      <c r="N11" s="25">
        <f>IF($M11="","",SUMPRODUCT(--($C$10:$C$69=$M11),$F$10:$F$69))</f>
        <v/>
      </c>
      <c r="O11" s="25">
        <f>IF($M11="","",SUMPRODUCT(--($C$10:$C$69=$M11),--ISNUMBER($H$10:$H$69),$F$10:$F$69))</f>
        <v/>
      </c>
      <c r="P11" s="25">
        <f>IF($M11="","",SUMPRODUCT(--(Budget!$A$13:$A$43=$M11),Budget!$F$13:$F$43))</f>
        <v/>
      </c>
      <c r="Q11" s="26">
        <f>IF($M11="","",$P11-$O11)</f>
        <v/>
      </c>
      <c r="S11">
        <f>IFERROR(IF(AND(INDEX(Budget!$A$13:$A$43,ROWS($S$10:$S11))&lt;&gt;"",SUMPRODUCT(--(INDEX(Budget!$A$13:$A$43,1):INDEX(Budget!$A$13:$A$43,ROWS($S$10:$S11))=INDEX(Budget!$A$13:$A$43,ROWS($S$10:$S11))))=1),MAX($S$9:S10)+1,""),"")</f>
        <v/>
      </c>
    </row>
    <row r="12" ht="20" customHeight="1">
      <c r="A12" s="21" t="n"/>
      <c r="B12" s="10" t="n"/>
      <c r="C12" s="3" t="n"/>
      <c r="D12" s="10" t="n"/>
      <c r="E12" s="4" t="n"/>
      <c r="F12" s="22" t="n"/>
      <c r="G12" s="21" t="n"/>
      <c r="H12" s="21" t="n"/>
      <c r="I12" s="4" t="n"/>
      <c r="J12" s="4" t="n"/>
      <c r="K12" s="23">
        <f>IF(COUNTA($A12:$J12)=0,"",IF(ISNUMBER($H12),"Paid",IF($H12&lt;&gt;"","Check date",IF($G12="","Unpaid",IF(NOT(ISNUMBER($G12)),"Check date",IF($G12&lt;$C$3,"Overdue",IF($G12-$C$3&lt;=N($C$4),"Due soon","Unpaid")))))))</f>
        <v/>
      </c>
      <c r="M12" s="24">
        <f>IFERROR(INDEX(Budget!$A$13:$A$43,MATCH(3,$S$10:$S$40,0)),"")</f>
        <v/>
      </c>
      <c r="N12" s="25">
        <f>IF($M12="","",SUMPRODUCT(--($C$10:$C$69=$M12),$F$10:$F$69))</f>
        <v/>
      </c>
      <c r="O12" s="25">
        <f>IF($M12="","",SUMPRODUCT(--($C$10:$C$69=$M12),--ISNUMBER($H$10:$H$69),$F$10:$F$69))</f>
        <v/>
      </c>
      <c r="P12" s="25">
        <f>IF($M12="","",SUMPRODUCT(--(Budget!$A$13:$A$43=$M12),Budget!$F$13:$F$43))</f>
        <v/>
      </c>
      <c r="Q12" s="26">
        <f>IF($M12="","",$P12-$O12)</f>
        <v/>
      </c>
      <c r="S12">
        <f>IFERROR(IF(AND(INDEX(Budget!$A$13:$A$43,ROWS($S$10:$S12))&lt;&gt;"",SUMPRODUCT(--(INDEX(Budget!$A$13:$A$43,1):INDEX(Budget!$A$13:$A$43,ROWS($S$10:$S12))=INDEX(Budget!$A$13:$A$43,ROWS($S$10:$S12))))=1),MAX($S$9:S11)+1,""),"")</f>
        <v/>
      </c>
    </row>
    <row r="13" ht="20" customHeight="1">
      <c r="A13" s="21" t="n"/>
      <c r="B13" s="10" t="n"/>
      <c r="C13" s="3" t="n"/>
      <c r="D13" s="10" t="n"/>
      <c r="E13" s="4" t="n"/>
      <c r="F13" s="22" t="n"/>
      <c r="G13" s="21" t="n"/>
      <c r="H13" s="21" t="n"/>
      <c r="I13" s="4" t="n"/>
      <c r="J13" s="4" t="n"/>
      <c r="K13" s="23">
        <f>IF(COUNTA($A13:$J13)=0,"",IF(ISNUMBER($H13),"Paid",IF($H13&lt;&gt;"","Check date",IF($G13="","Unpaid",IF(NOT(ISNUMBER($G13)),"Check date",IF($G13&lt;$C$3,"Overdue",IF($G13-$C$3&lt;=N($C$4),"Due soon","Unpaid")))))))</f>
        <v/>
      </c>
      <c r="M13" s="24">
        <f>IFERROR(INDEX(Budget!$A$13:$A$43,MATCH(4,$S$10:$S$40,0)),"")</f>
        <v/>
      </c>
      <c r="N13" s="25">
        <f>IF($M13="","",SUMPRODUCT(--($C$10:$C$69=$M13),$F$10:$F$69))</f>
        <v/>
      </c>
      <c r="O13" s="25">
        <f>IF($M13="","",SUMPRODUCT(--($C$10:$C$69=$M13),--ISNUMBER($H$10:$H$69),$F$10:$F$69))</f>
        <v/>
      </c>
      <c r="P13" s="25">
        <f>IF($M13="","",SUMPRODUCT(--(Budget!$A$13:$A$43=$M13),Budget!$F$13:$F$43))</f>
        <v/>
      </c>
      <c r="Q13" s="26">
        <f>IF($M13="","",$P13-$O13)</f>
        <v/>
      </c>
      <c r="S13">
        <f>IFERROR(IF(AND(INDEX(Budget!$A$13:$A$43,ROWS($S$10:$S13))&lt;&gt;"",SUMPRODUCT(--(INDEX(Budget!$A$13:$A$43,1):INDEX(Budget!$A$13:$A$43,ROWS($S$10:$S13))=INDEX(Budget!$A$13:$A$43,ROWS($S$10:$S13))))=1),MAX($S$9:S12)+1,""),"")</f>
        <v/>
      </c>
    </row>
    <row r="14" ht="20" customHeight="1">
      <c r="A14" s="21" t="n"/>
      <c r="B14" s="10" t="n"/>
      <c r="C14" s="3" t="n"/>
      <c r="D14" s="10" t="n"/>
      <c r="E14" s="4" t="n"/>
      <c r="F14" s="22" t="n"/>
      <c r="G14" s="21" t="n"/>
      <c r="H14" s="21" t="n"/>
      <c r="I14" s="4" t="n"/>
      <c r="J14" s="4" t="n"/>
      <c r="K14" s="23">
        <f>IF(COUNTA($A14:$J14)=0,"",IF(ISNUMBER($H14),"Paid",IF($H14&lt;&gt;"","Check date",IF($G14="","Unpaid",IF(NOT(ISNUMBER($G14)),"Check date",IF($G14&lt;$C$3,"Overdue",IF($G14-$C$3&lt;=N($C$4),"Due soon","Unpaid")))))))</f>
        <v/>
      </c>
      <c r="M14" s="24">
        <f>IFERROR(INDEX(Budget!$A$13:$A$43,MATCH(5,$S$10:$S$40,0)),"")</f>
        <v/>
      </c>
      <c r="N14" s="25">
        <f>IF($M14="","",SUMPRODUCT(--($C$10:$C$69=$M14),$F$10:$F$69))</f>
        <v/>
      </c>
      <c r="O14" s="25">
        <f>IF($M14="","",SUMPRODUCT(--($C$10:$C$69=$M14),--ISNUMBER($H$10:$H$69),$F$10:$F$69))</f>
        <v/>
      </c>
      <c r="P14" s="25">
        <f>IF($M14="","",SUMPRODUCT(--(Budget!$A$13:$A$43=$M14),Budget!$F$13:$F$43))</f>
        <v/>
      </c>
      <c r="Q14" s="26">
        <f>IF($M14="","",$P14-$O14)</f>
        <v/>
      </c>
      <c r="S14">
        <f>IFERROR(IF(AND(INDEX(Budget!$A$13:$A$43,ROWS($S$10:$S14))&lt;&gt;"",SUMPRODUCT(--(INDEX(Budget!$A$13:$A$43,1):INDEX(Budget!$A$13:$A$43,ROWS($S$10:$S14))=INDEX(Budget!$A$13:$A$43,ROWS($S$10:$S14))))=1),MAX($S$9:S13)+1,""),"")</f>
        <v/>
      </c>
    </row>
    <row r="15" ht="20" customHeight="1">
      <c r="A15" s="21" t="n"/>
      <c r="B15" s="10" t="n"/>
      <c r="C15" s="3" t="n"/>
      <c r="D15" s="10" t="n"/>
      <c r="E15" s="4" t="n"/>
      <c r="F15" s="22" t="n"/>
      <c r="G15" s="21" t="n"/>
      <c r="H15" s="21" t="n"/>
      <c r="I15" s="4" t="n"/>
      <c r="J15" s="4" t="n"/>
      <c r="K15" s="23">
        <f>IF(COUNTA($A15:$J15)=0,"",IF(ISNUMBER($H15),"Paid",IF($H15&lt;&gt;"","Check date",IF($G15="","Unpaid",IF(NOT(ISNUMBER($G15)),"Check date",IF($G15&lt;$C$3,"Overdue",IF($G15-$C$3&lt;=N($C$4),"Due soon","Unpaid")))))))</f>
        <v/>
      </c>
      <c r="M15" s="24">
        <f>IFERROR(INDEX(Budget!$A$13:$A$43,MATCH(6,$S$10:$S$40,0)),"")</f>
        <v/>
      </c>
      <c r="N15" s="25">
        <f>IF($M15="","",SUMPRODUCT(--($C$10:$C$69=$M15),$F$10:$F$69))</f>
        <v/>
      </c>
      <c r="O15" s="25">
        <f>IF($M15="","",SUMPRODUCT(--($C$10:$C$69=$M15),--ISNUMBER($H$10:$H$69),$F$10:$F$69))</f>
        <v/>
      </c>
      <c r="P15" s="25">
        <f>IF($M15="","",SUMPRODUCT(--(Budget!$A$13:$A$43=$M15),Budget!$F$13:$F$43))</f>
        <v/>
      </c>
      <c r="Q15" s="26">
        <f>IF($M15="","",$P15-$O15)</f>
        <v/>
      </c>
      <c r="S15">
        <f>IFERROR(IF(AND(INDEX(Budget!$A$13:$A$43,ROWS($S$10:$S15))&lt;&gt;"",SUMPRODUCT(--(INDEX(Budget!$A$13:$A$43,1):INDEX(Budget!$A$13:$A$43,ROWS($S$10:$S15))=INDEX(Budget!$A$13:$A$43,ROWS($S$10:$S15))))=1),MAX($S$9:S14)+1,""),"")</f>
        <v/>
      </c>
    </row>
    <row r="16" ht="20" customHeight="1">
      <c r="A16" s="21" t="n"/>
      <c r="B16" s="10" t="n"/>
      <c r="C16" s="3" t="n"/>
      <c r="D16" s="10" t="n"/>
      <c r="E16" s="4" t="n"/>
      <c r="F16" s="22" t="n"/>
      <c r="G16" s="21" t="n"/>
      <c r="H16" s="21" t="n"/>
      <c r="I16" s="4" t="n"/>
      <c r="J16" s="4" t="n"/>
      <c r="K16" s="23">
        <f>IF(COUNTA($A16:$J16)=0,"",IF(ISNUMBER($H16),"Paid",IF($H16&lt;&gt;"","Check date",IF($G16="","Unpaid",IF(NOT(ISNUMBER($G16)),"Check date",IF($G16&lt;$C$3,"Overdue",IF($G16-$C$3&lt;=N($C$4),"Due soon","Unpaid")))))))</f>
        <v/>
      </c>
      <c r="M16" s="24">
        <f>IFERROR(INDEX(Budget!$A$13:$A$43,MATCH(7,$S$10:$S$40,0)),"")</f>
        <v/>
      </c>
      <c r="N16" s="25">
        <f>IF($M16="","",SUMPRODUCT(--($C$10:$C$69=$M16),$F$10:$F$69))</f>
        <v/>
      </c>
      <c r="O16" s="25">
        <f>IF($M16="","",SUMPRODUCT(--($C$10:$C$69=$M16),--ISNUMBER($H$10:$H$69),$F$10:$F$69))</f>
        <v/>
      </c>
      <c r="P16" s="25">
        <f>IF($M16="","",SUMPRODUCT(--(Budget!$A$13:$A$43=$M16),Budget!$F$13:$F$43))</f>
        <v/>
      </c>
      <c r="Q16" s="26">
        <f>IF($M16="","",$P16-$O16)</f>
        <v/>
      </c>
      <c r="S16">
        <f>IFERROR(IF(AND(INDEX(Budget!$A$13:$A$43,ROWS($S$10:$S16))&lt;&gt;"",SUMPRODUCT(--(INDEX(Budget!$A$13:$A$43,1):INDEX(Budget!$A$13:$A$43,ROWS($S$10:$S16))=INDEX(Budget!$A$13:$A$43,ROWS($S$10:$S16))))=1),MAX($S$9:S15)+1,""),"")</f>
        <v/>
      </c>
    </row>
    <row r="17" ht="20" customHeight="1">
      <c r="A17" s="21" t="n"/>
      <c r="B17" s="10" t="n"/>
      <c r="C17" s="3" t="n"/>
      <c r="D17" s="10" t="n"/>
      <c r="E17" s="4" t="n"/>
      <c r="F17" s="22" t="n"/>
      <c r="G17" s="21" t="n"/>
      <c r="H17" s="21" t="n"/>
      <c r="I17" s="4" t="n"/>
      <c r="J17" s="4" t="n"/>
      <c r="K17" s="23">
        <f>IF(COUNTA($A17:$J17)=0,"",IF(ISNUMBER($H17),"Paid",IF($H17&lt;&gt;"","Check date",IF($G17="","Unpaid",IF(NOT(ISNUMBER($G17)),"Check date",IF($G17&lt;$C$3,"Overdue",IF($G17-$C$3&lt;=N($C$4),"Due soon","Unpaid")))))))</f>
        <v/>
      </c>
      <c r="M17" s="24">
        <f>IFERROR(INDEX(Budget!$A$13:$A$43,MATCH(8,$S$10:$S$40,0)),"")</f>
        <v/>
      </c>
      <c r="N17" s="25">
        <f>IF($M17="","",SUMPRODUCT(--($C$10:$C$69=$M17),$F$10:$F$69))</f>
        <v/>
      </c>
      <c r="O17" s="25">
        <f>IF($M17="","",SUMPRODUCT(--($C$10:$C$69=$M17),--ISNUMBER($H$10:$H$69),$F$10:$F$69))</f>
        <v/>
      </c>
      <c r="P17" s="25">
        <f>IF($M17="","",SUMPRODUCT(--(Budget!$A$13:$A$43=$M17),Budget!$F$13:$F$43))</f>
        <v/>
      </c>
      <c r="Q17" s="26">
        <f>IF($M17="","",$P17-$O17)</f>
        <v/>
      </c>
      <c r="S17">
        <f>IFERROR(IF(AND(INDEX(Budget!$A$13:$A$43,ROWS($S$10:$S17))&lt;&gt;"",SUMPRODUCT(--(INDEX(Budget!$A$13:$A$43,1):INDEX(Budget!$A$13:$A$43,ROWS($S$10:$S17))=INDEX(Budget!$A$13:$A$43,ROWS($S$10:$S17))))=1),MAX($S$9:S16)+1,""),"")</f>
        <v/>
      </c>
    </row>
    <row r="18" ht="20" customHeight="1">
      <c r="A18" s="21" t="n"/>
      <c r="B18" s="10" t="n"/>
      <c r="C18" s="3" t="n"/>
      <c r="D18" s="10" t="n"/>
      <c r="E18" s="4" t="n"/>
      <c r="F18" s="22" t="n"/>
      <c r="G18" s="21" t="n"/>
      <c r="H18" s="21" t="n"/>
      <c r="I18" s="4" t="n"/>
      <c r="J18" s="4" t="n"/>
      <c r="K18" s="23">
        <f>IF(COUNTA($A18:$J18)=0,"",IF(ISNUMBER($H18),"Paid",IF($H18&lt;&gt;"","Check date",IF($G18="","Unpaid",IF(NOT(ISNUMBER($G18)),"Check date",IF($G18&lt;$C$3,"Overdue",IF($G18-$C$3&lt;=N($C$4),"Due soon","Unpaid")))))))</f>
        <v/>
      </c>
      <c r="M18" s="24">
        <f>IFERROR(INDEX(Budget!$A$13:$A$43,MATCH(9,$S$10:$S$40,0)),"")</f>
        <v/>
      </c>
      <c r="N18" s="25">
        <f>IF($M18="","",SUMPRODUCT(--($C$10:$C$69=$M18),$F$10:$F$69))</f>
        <v/>
      </c>
      <c r="O18" s="25">
        <f>IF($M18="","",SUMPRODUCT(--($C$10:$C$69=$M18),--ISNUMBER($H$10:$H$69),$F$10:$F$69))</f>
        <v/>
      </c>
      <c r="P18" s="25">
        <f>IF($M18="","",SUMPRODUCT(--(Budget!$A$13:$A$43=$M18),Budget!$F$13:$F$43))</f>
        <v/>
      </c>
      <c r="Q18" s="26">
        <f>IF($M18="","",$P18-$O18)</f>
        <v/>
      </c>
      <c r="S18">
        <f>IFERROR(IF(AND(INDEX(Budget!$A$13:$A$43,ROWS($S$10:$S18))&lt;&gt;"",SUMPRODUCT(--(INDEX(Budget!$A$13:$A$43,1):INDEX(Budget!$A$13:$A$43,ROWS($S$10:$S18))=INDEX(Budget!$A$13:$A$43,ROWS($S$10:$S18))))=1),MAX($S$9:S17)+1,""),"")</f>
        <v/>
      </c>
    </row>
    <row r="19" ht="20" customHeight="1">
      <c r="A19" s="21" t="n"/>
      <c r="B19" s="10" t="n"/>
      <c r="C19" s="3" t="n"/>
      <c r="D19" s="10" t="n"/>
      <c r="E19" s="4" t="n"/>
      <c r="F19" s="22" t="n"/>
      <c r="G19" s="21" t="n"/>
      <c r="H19" s="21" t="n"/>
      <c r="I19" s="4" t="n"/>
      <c r="J19" s="4" t="n"/>
      <c r="K19" s="23">
        <f>IF(COUNTA($A19:$J19)=0,"",IF(ISNUMBER($H19),"Paid",IF($H19&lt;&gt;"","Check date",IF($G19="","Unpaid",IF(NOT(ISNUMBER($G19)),"Check date",IF($G19&lt;$C$3,"Overdue",IF($G19-$C$3&lt;=N($C$4),"Due soon","Unpaid")))))))</f>
        <v/>
      </c>
      <c r="M19" s="24">
        <f>IFERROR(INDEX(Budget!$A$13:$A$43,MATCH(10,$S$10:$S$40,0)),"")</f>
        <v/>
      </c>
      <c r="N19" s="25">
        <f>IF($M19="","",SUMPRODUCT(--($C$10:$C$69=$M19),$F$10:$F$69))</f>
        <v/>
      </c>
      <c r="O19" s="25">
        <f>IF($M19="","",SUMPRODUCT(--($C$10:$C$69=$M19),--ISNUMBER($H$10:$H$69),$F$10:$F$69))</f>
        <v/>
      </c>
      <c r="P19" s="25">
        <f>IF($M19="","",SUMPRODUCT(--(Budget!$A$13:$A$43=$M19),Budget!$F$13:$F$43))</f>
        <v/>
      </c>
      <c r="Q19" s="26">
        <f>IF($M19="","",$P19-$O19)</f>
        <v/>
      </c>
      <c r="S19">
        <f>IFERROR(IF(AND(INDEX(Budget!$A$13:$A$43,ROWS($S$10:$S19))&lt;&gt;"",SUMPRODUCT(--(INDEX(Budget!$A$13:$A$43,1):INDEX(Budget!$A$13:$A$43,ROWS($S$10:$S19))=INDEX(Budget!$A$13:$A$43,ROWS($S$10:$S19))))=1),MAX($S$9:S18)+1,""),"")</f>
        <v/>
      </c>
    </row>
    <row r="20" ht="20" customHeight="1">
      <c r="A20" s="21" t="n"/>
      <c r="B20" s="10" t="n"/>
      <c r="C20" s="3" t="n"/>
      <c r="D20" s="10" t="n"/>
      <c r="E20" s="4" t="n"/>
      <c r="F20" s="22" t="n"/>
      <c r="G20" s="21" t="n"/>
      <c r="H20" s="21" t="n"/>
      <c r="I20" s="4" t="n"/>
      <c r="J20" s="4" t="n"/>
      <c r="K20" s="23">
        <f>IF(COUNTA($A20:$J20)=0,"",IF(ISNUMBER($H20),"Paid",IF($H20&lt;&gt;"","Check date",IF($G20="","Unpaid",IF(NOT(ISNUMBER($G20)),"Check date",IF($G20&lt;$C$3,"Overdue",IF($G20-$C$3&lt;=N($C$4),"Due soon","Unpaid")))))))</f>
        <v/>
      </c>
      <c r="M20" s="24">
        <f>IFERROR(INDEX(Budget!$A$13:$A$43,MATCH(11,$S$10:$S$40,0)),"")</f>
        <v/>
      </c>
      <c r="N20" s="25">
        <f>IF($M20="","",SUMPRODUCT(--($C$10:$C$69=$M20),$F$10:$F$69))</f>
        <v/>
      </c>
      <c r="O20" s="25">
        <f>IF($M20="","",SUMPRODUCT(--($C$10:$C$69=$M20),--ISNUMBER($H$10:$H$69),$F$10:$F$69))</f>
        <v/>
      </c>
      <c r="P20" s="25">
        <f>IF($M20="","",SUMPRODUCT(--(Budget!$A$13:$A$43=$M20),Budget!$F$13:$F$43))</f>
        <v/>
      </c>
      <c r="Q20" s="26">
        <f>IF($M20="","",$P20-$O20)</f>
        <v/>
      </c>
      <c r="S20">
        <f>IFERROR(IF(AND(INDEX(Budget!$A$13:$A$43,ROWS($S$10:$S20))&lt;&gt;"",SUMPRODUCT(--(INDEX(Budget!$A$13:$A$43,1):INDEX(Budget!$A$13:$A$43,ROWS($S$10:$S20))=INDEX(Budget!$A$13:$A$43,ROWS($S$10:$S20))))=1),MAX($S$9:S19)+1,""),"")</f>
        <v/>
      </c>
    </row>
    <row r="21" ht="20" customHeight="1">
      <c r="A21" s="21" t="n"/>
      <c r="B21" s="10" t="n"/>
      <c r="C21" s="3" t="n"/>
      <c r="D21" s="10" t="n"/>
      <c r="E21" s="4" t="n"/>
      <c r="F21" s="22" t="n"/>
      <c r="G21" s="21" t="n"/>
      <c r="H21" s="21" t="n"/>
      <c r="I21" s="4" t="n"/>
      <c r="J21" s="4" t="n"/>
      <c r="K21" s="23">
        <f>IF(COUNTA($A21:$J21)=0,"",IF(ISNUMBER($H21),"Paid",IF($H21&lt;&gt;"","Check date",IF($G21="","Unpaid",IF(NOT(ISNUMBER($G21)),"Check date",IF($G21&lt;$C$3,"Overdue",IF($G21-$C$3&lt;=N($C$4),"Due soon","Unpaid")))))))</f>
        <v/>
      </c>
      <c r="M21" s="24">
        <f>IFERROR(INDEX(Budget!$A$13:$A$43,MATCH(12,$S$10:$S$40,0)),"")</f>
        <v/>
      </c>
      <c r="N21" s="25">
        <f>IF($M21="","",SUMPRODUCT(--($C$10:$C$69=$M21),$F$10:$F$69))</f>
        <v/>
      </c>
      <c r="O21" s="25">
        <f>IF($M21="","",SUMPRODUCT(--($C$10:$C$69=$M21),--ISNUMBER($H$10:$H$69),$F$10:$F$69))</f>
        <v/>
      </c>
      <c r="P21" s="25">
        <f>IF($M21="","",SUMPRODUCT(--(Budget!$A$13:$A$43=$M21),Budget!$F$13:$F$43))</f>
        <v/>
      </c>
      <c r="Q21" s="26">
        <f>IF($M21="","",$P21-$O21)</f>
        <v/>
      </c>
      <c r="S21">
        <f>IFERROR(IF(AND(INDEX(Budget!$A$13:$A$43,ROWS($S$10:$S21))&lt;&gt;"",SUMPRODUCT(--(INDEX(Budget!$A$13:$A$43,1):INDEX(Budget!$A$13:$A$43,ROWS($S$10:$S21))=INDEX(Budget!$A$13:$A$43,ROWS($S$10:$S21))))=1),MAX($S$9:S20)+1,""),"")</f>
        <v/>
      </c>
    </row>
    <row r="22" ht="20" customHeight="1">
      <c r="A22" s="21" t="n"/>
      <c r="B22" s="10" t="n"/>
      <c r="C22" s="3" t="n"/>
      <c r="D22" s="10" t="n"/>
      <c r="E22" s="4" t="n"/>
      <c r="F22" s="22" t="n"/>
      <c r="G22" s="21" t="n"/>
      <c r="H22" s="21" t="n"/>
      <c r="I22" s="4" t="n"/>
      <c r="J22" s="4" t="n"/>
      <c r="K22" s="23">
        <f>IF(COUNTA($A22:$J22)=0,"",IF(ISNUMBER($H22),"Paid",IF($H22&lt;&gt;"","Check date",IF($G22="","Unpaid",IF(NOT(ISNUMBER($G22)),"Check date",IF($G22&lt;$C$3,"Overdue",IF($G22-$C$3&lt;=N($C$4),"Due soon","Unpaid")))))))</f>
        <v/>
      </c>
      <c r="M22" s="24">
        <f>IFERROR(INDEX(Budget!$A$13:$A$43,MATCH(13,$S$10:$S$40,0)),"")</f>
        <v/>
      </c>
      <c r="N22" s="25">
        <f>IF($M22="","",SUMPRODUCT(--($C$10:$C$69=$M22),$F$10:$F$69))</f>
        <v/>
      </c>
      <c r="O22" s="25">
        <f>IF($M22="","",SUMPRODUCT(--($C$10:$C$69=$M22),--ISNUMBER($H$10:$H$69),$F$10:$F$69))</f>
        <v/>
      </c>
      <c r="P22" s="25">
        <f>IF($M22="","",SUMPRODUCT(--(Budget!$A$13:$A$43=$M22),Budget!$F$13:$F$43))</f>
        <v/>
      </c>
      <c r="Q22" s="26">
        <f>IF($M22="","",$P22-$O22)</f>
        <v/>
      </c>
      <c r="S22">
        <f>IFERROR(IF(AND(INDEX(Budget!$A$13:$A$43,ROWS($S$10:$S22))&lt;&gt;"",SUMPRODUCT(--(INDEX(Budget!$A$13:$A$43,1):INDEX(Budget!$A$13:$A$43,ROWS($S$10:$S22))=INDEX(Budget!$A$13:$A$43,ROWS($S$10:$S22))))=1),MAX($S$9:S21)+1,""),"")</f>
        <v/>
      </c>
    </row>
    <row r="23" ht="20" customHeight="1">
      <c r="A23" s="21" t="n"/>
      <c r="B23" s="10" t="n"/>
      <c r="C23" s="3" t="n"/>
      <c r="D23" s="10" t="n"/>
      <c r="E23" s="4" t="n"/>
      <c r="F23" s="22" t="n"/>
      <c r="G23" s="21" t="n"/>
      <c r="H23" s="21" t="n"/>
      <c r="I23" s="4" t="n"/>
      <c r="J23" s="4" t="n"/>
      <c r="K23" s="23">
        <f>IF(COUNTA($A23:$J23)=0,"",IF(ISNUMBER($H23),"Paid",IF($H23&lt;&gt;"","Check date",IF($G23="","Unpaid",IF(NOT(ISNUMBER($G23)),"Check date",IF($G23&lt;$C$3,"Overdue",IF($G23-$C$3&lt;=N($C$4),"Due soon","Unpaid")))))))</f>
        <v/>
      </c>
      <c r="M23" s="24">
        <f>IFERROR(INDEX(Budget!$A$13:$A$43,MATCH(14,$S$10:$S$40,0)),"")</f>
        <v/>
      </c>
      <c r="N23" s="25">
        <f>IF($M23="","",SUMPRODUCT(--($C$10:$C$69=$M23),$F$10:$F$69))</f>
        <v/>
      </c>
      <c r="O23" s="25">
        <f>IF($M23="","",SUMPRODUCT(--($C$10:$C$69=$M23),--ISNUMBER($H$10:$H$69),$F$10:$F$69))</f>
        <v/>
      </c>
      <c r="P23" s="25">
        <f>IF($M23="","",SUMPRODUCT(--(Budget!$A$13:$A$43=$M23),Budget!$F$13:$F$43))</f>
        <v/>
      </c>
      <c r="Q23" s="26">
        <f>IF($M23="","",$P23-$O23)</f>
        <v/>
      </c>
      <c r="S23">
        <f>IFERROR(IF(AND(INDEX(Budget!$A$13:$A$43,ROWS($S$10:$S23))&lt;&gt;"",SUMPRODUCT(--(INDEX(Budget!$A$13:$A$43,1):INDEX(Budget!$A$13:$A$43,ROWS($S$10:$S23))=INDEX(Budget!$A$13:$A$43,ROWS($S$10:$S23))))=1),MAX($S$9:S22)+1,""),"")</f>
        <v/>
      </c>
    </row>
    <row r="24" ht="20" customHeight="1">
      <c r="A24" s="21" t="n"/>
      <c r="B24" s="10" t="n"/>
      <c r="C24" s="3" t="n"/>
      <c r="D24" s="10" t="n"/>
      <c r="E24" s="4" t="n"/>
      <c r="F24" s="22" t="n"/>
      <c r="G24" s="21" t="n"/>
      <c r="H24" s="21" t="n"/>
      <c r="I24" s="4" t="n"/>
      <c r="J24" s="4" t="n"/>
      <c r="K24" s="23">
        <f>IF(COUNTA($A24:$J24)=0,"",IF(ISNUMBER($H24),"Paid",IF($H24&lt;&gt;"","Check date",IF($G24="","Unpaid",IF(NOT(ISNUMBER($G24)),"Check date",IF($G24&lt;$C$3,"Overdue",IF($G24-$C$3&lt;=N($C$4),"Due soon","Unpaid")))))))</f>
        <v/>
      </c>
      <c r="M24" s="24">
        <f>IFERROR(INDEX(Budget!$A$13:$A$43,MATCH(15,$S$10:$S$40,0)),"")</f>
        <v/>
      </c>
      <c r="N24" s="25">
        <f>IF($M24="","",SUMPRODUCT(--($C$10:$C$69=$M24),$F$10:$F$69))</f>
        <v/>
      </c>
      <c r="O24" s="25">
        <f>IF($M24="","",SUMPRODUCT(--($C$10:$C$69=$M24),--ISNUMBER($H$10:$H$69),$F$10:$F$69))</f>
        <v/>
      </c>
      <c r="P24" s="25">
        <f>IF($M24="","",SUMPRODUCT(--(Budget!$A$13:$A$43=$M24),Budget!$F$13:$F$43))</f>
        <v/>
      </c>
      <c r="Q24" s="26">
        <f>IF($M24="","",$P24-$O24)</f>
        <v/>
      </c>
      <c r="S24">
        <f>IFERROR(IF(AND(INDEX(Budget!$A$13:$A$43,ROWS($S$10:$S24))&lt;&gt;"",SUMPRODUCT(--(INDEX(Budget!$A$13:$A$43,1):INDEX(Budget!$A$13:$A$43,ROWS($S$10:$S24))=INDEX(Budget!$A$13:$A$43,ROWS($S$10:$S24))))=1),MAX($S$9:S23)+1,""),"")</f>
        <v/>
      </c>
    </row>
    <row r="25" ht="20" customHeight="1">
      <c r="A25" s="21" t="n"/>
      <c r="B25" s="10" t="n"/>
      <c r="C25" s="3" t="n"/>
      <c r="D25" s="10" t="n"/>
      <c r="E25" s="4" t="n"/>
      <c r="F25" s="22" t="n"/>
      <c r="G25" s="21" t="n"/>
      <c r="H25" s="21" t="n"/>
      <c r="I25" s="4" t="n"/>
      <c r="J25" s="4" t="n"/>
      <c r="K25" s="23">
        <f>IF(COUNTA($A25:$J25)=0,"",IF(ISNUMBER($H25),"Paid",IF($H25&lt;&gt;"","Check date",IF($G25="","Unpaid",IF(NOT(ISNUMBER($G25)),"Check date",IF($G25&lt;$C$3,"Overdue",IF($G25-$C$3&lt;=N($C$4),"Due soon","Unpaid")))))))</f>
        <v/>
      </c>
      <c r="M25" s="24">
        <f>IFERROR(INDEX(Budget!$A$13:$A$43,MATCH(16,$S$10:$S$40,0)),"")</f>
        <v/>
      </c>
      <c r="N25" s="25">
        <f>IF($M25="","",SUMPRODUCT(--($C$10:$C$69=$M25),$F$10:$F$69))</f>
        <v/>
      </c>
      <c r="O25" s="25">
        <f>IF($M25="","",SUMPRODUCT(--($C$10:$C$69=$M25),--ISNUMBER($H$10:$H$69),$F$10:$F$69))</f>
        <v/>
      </c>
      <c r="P25" s="25">
        <f>IF($M25="","",SUMPRODUCT(--(Budget!$A$13:$A$43=$M25),Budget!$F$13:$F$43))</f>
        <v/>
      </c>
      <c r="Q25" s="26">
        <f>IF($M25="","",$P25-$O25)</f>
        <v/>
      </c>
      <c r="S25">
        <f>IFERROR(IF(AND(INDEX(Budget!$A$13:$A$43,ROWS($S$10:$S25))&lt;&gt;"",SUMPRODUCT(--(INDEX(Budget!$A$13:$A$43,1):INDEX(Budget!$A$13:$A$43,ROWS($S$10:$S25))=INDEX(Budget!$A$13:$A$43,ROWS($S$10:$S25))))=1),MAX($S$9:S24)+1,""),"")</f>
        <v/>
      </c>
    </row>
    <row r="26" ht="20" customHeight="1">
      <c r="A26" s="21" t="n"/>
      <c r="B26" s="10" t="n"/>
      <c r="C26" s="3" t="n"/>
      <c r="D26" s="10" t="n"/>
      <c r="E26" s="4" t="n"/>
      <c r="F26" s="22" t="n"/>
      <c r="G26" s="21" t="n"/>
      <c r="H26" s="21" t="n"/>
      <c r="I26" s="4" t="n"/>
      <c r="J26" s="4" t="n"/>
      <c r="K26" s="23">
        <f>IF(COUNTA($A26:$J26)=0,"",IF(ISNUMBER($H26),"Paid",IF($H26&lt;&gt;"","Check date",IF($G26="","Unpaid",IF(NOT(ISNUMBER($G26)),"Check date",IF($G26&lt;$C$3,"Overdue",IF($G26-$C$3&lt;=N($C$4),"Due soon","Unpaid")))))))</f>
        <v/>
      </c>
      <c r="M26" s="24">
        <f>IFERROR(INDEX(Budget!$A$13:$A$43,MATCH(17,$S$10:$S$40,0)),"")</f>
        <v/>
      </c>
      <c r="N26" s="25">
        <f>IF($M26="","",SUMPRODUCT(--($C$10:$C$69=$M26),$F$10:$F$69))</f>
        <v/>
      </c>
      <c r="O26" s="25">
        <f>IF($M26="","",SUMPRODUCT(--($C$10:$C$69=$M26),--ISNUMBER($H$10:$H$69),$F$10:$F$69))</f>
        <v/>
      </c>
      <c r="P26" s="25">
        <f>IF($M26="","",SUMPRODUCT(--(Budget!$A$13:$A$43=$M26),Budget!$F$13:$F$43))</f>
        <v/>
      </c>
      <c r="Q26" s="26">
        <f>IF($M26="","",$P26-$O26)</f>
        <v/>
      </c>
      <c r="S26">
        <f>IFERROR(IF(AND(INDEX(Budget!$A$13:$A$43,ROWS($S$10:$S26))&lt;&gt;"",SUMPRODUCT(--(INDEX(Budget!$A$13:$A$43,1):INDEX(Budget!$A$13:$A$43,ROWS($S$10:$S26))=INDEX(Budget!$A$13:$A$43,ROWS($S$10:$S26))))=1),MAX($S$9:S25)+1,""),"")</f>
        <v/>
      </c>
    </row>
    <row r="27" ht="20" customHeight="1">
      <c r="A27" s="21" t="n"/>
      <c r="B27" s="10" t="n"/>
      <c r="C27" s="3" t="n"/>
      <c r="D27" s="10" t="n"/>
      <c r="E27" s="4" t="n"/>
      <c r="F27" s="22" t="n"/>
      <c r="G27" s="21" t="n"/>
      <c r="H27" s="21" t="n"/>
      <c r="I27" s="4" t="n"/>
      <c r="J27" s="4" t="n"/>
      <c r="K27" s="23">
        <f>IF(COUNTA($A27:$J27)=0,"",IF(ISNUMBER($H27),"Paid",IF($H27&lt;&gt;"","Check date",IF($G27="","Unpaid",IF(NOT(ISNUMBER($G27)),"Check date",IF($G27&lt;$C$3,"Overdue",IF($G27-$C$3&lt;=N($C$4),"Due soon","Unpaid")))))))</f>
        <v/>
      </c>
      <c r="M27" s="24">
        <f>IFERROR(INDEX(Budget!$A$13:$A$43,MATCH(18,$S$10:$S$40,0)),"")</f>
        <v/>
      </c>
      <c r="N27" s="25">
        <f>IF($M27="","",SUMPRODUCT(--($C$10:$C$69=$M27),$F$10:$F$69))</f>
        <v/>
      </c>
      <c r="O27" s="25">
        <f>IF($M27="","",SUMPRODUCT(--($C$10:$C$69=$M27),--ISNUMBER($H$10:$H$69),$F$10:$F$69))</f>
        <v/>
      </c>
      <c r="P27" s="25">
        <f>IF($M27="","",SUMPRODUCT(--(Budget!$A$13:$A$43=$M27),Budget!$F$13:$F$43))</f>
        <v/>
      </c>
      <c r="Q27" s="26">
        <f>IF($M27="","",$P27-$O27)</f>
        <v/>
      </c>
      <c r="S27">
        <f>IFERROR(IF(AND(INDEX(Budget!$A$13:$A$43,ROWS($S$10:$S27))&lt;&gt;"",SUMPRODUCT(--(INDEX(Budget!$A$13:$A$43,1):INDEX(Budget!$A$13:$A$43,ROWS($S$10:$S27))=INDEX(Budget!$A$13:$A$43,ROWS($S$10:$S27))))=1),MAX($S$9:S26)+1,""),"")</f>
        <v/>
      </c>
    </row>
    <row r="28" ht="20" customHeight="1">
      <c r="A28" s="21" t="n"/>
      <c r="B28" s="10" t="n"/>
      <c r="C28" s="3" t="n"/>
      <c r="D28" s="10" t="n"/>
      <c r="E28" s="4" t="n"/>
      <c r="F28" s="22" t="n"/>
      <c r="G28" s="21" t="n"/>
      <c r="H28" s="21" t="n"/>
      <c r="I28" s="4" t="n"/>
      <c r="J28" s="4" t="n"/>
      <c r="K28" s="23">
        <f>IF(COUNTA($A28:$J28)=0,"",IF(ISNUMBER($H28),"Paid",IF($H28&lt;&gt;"","Check date",IF($G28="","Unpaid",IF(NOT(ISNUMBER($G28)),"Check date",IF($G28&lt;$C$3,"Overdue",IF($G28-$C$3&lt;=N($C$4),"Due soon","Unpaid")))))))</f>
        <v/>
      </c>
      <c r="M28" s="24">
        <f>IFERROR(INDEX(Budget!$A$13:$A$43,MATCH(19,$S$10:$S$40,0)),"")</f>
        <v/>
      </c>
      <c r="N28" s="25">
        <f>IF($M28="","",SUMPRODUCT(--($C$10:$C$69=$M28),$F$10:$F$69))</f>
        <v/>
      </c>
      <c r="O28" s="25">
        <f>IF($M28="","",SUMPRODUCT(--($C$10:$C$69=$M28),--ISNUMBER($H$10:$H$69),$F$10:$F$69))</f>
        <v/>
      </c>
      <c r="P28" s="25">
        <f>IF($M28="","",SUMPRODUCT(--(Budget!$A$13:$A$43=$M28),Budget!$F$13:$F$43))</f>
        <v/>
      </c>
      <c r="Q28" s="26">
        <f>IF($M28="","",$P28-$O28)</f>
        <v/>
      </c>
      <c r="S28">
        <f>IFERROR(IF(AND(INDEX(Budget!$A$13:$A$43,ROWS($S$10:$S28))&lt;&gt;"",SUMPRODUCT(--(INDEX(Budget!$A$13:$A$43,1):INDEX(Budget!$A$13:$A$43,ROWS($S$10:$S28))=INDEX(Budget!$A$13:$A$43,ROWS($S$10:$S28))))=1),MAX($S$9:S27)+1,""),"")</f>
        <v/>
      </c>
    </row>
    <row r="29" ht="20" customHeight="1">
      <c r="A29" s="21" t="n"/>
      <c r="B29" s="10" t="n"/>
      <c r="C29" s="3" t="n"/>
      <c r="D29" s="10" t="n"/>
      <c r="E29" s="4" t="n"/>
      <c r="F29" s="22" t="n"/>
      <c r="G29" s="21" t="n"/>
      <c r="H29" s="21" t="n"/>
      <c r="I29" s="4" t="n"/>
      <c r="J29" s="4" t="n"/>
      <c r="K29" s="23">
        <f>IF(COUNTA($A29:$J29)=0,"",IF(ISNUMBER($H29),"Paid",IF($H29&lt;&gt;"","Check date",IF($G29="","Unpaid",IF(NOT(ISNUMBER($G29)),"Check date",IF($G29&lt;$C$3,"Overdue",IF($G29-$C$3&lt;=N($C$4),"Due soon","Unpaid")))))))</f>
        <v/>
      </c>
      <c r="M29" s="24">
        <f>IFERROR(INDEX(Budget!$A$13:$A$43,MATCH(20,$S$10:$S$40,0)),"")</f>
        <v/>
      </c>
      <c r="N29" s="25">
        <f>IF($M29="","",SUMPRODUCT(--($C$10:$C$69=$M29),$F$10:$F$69))</f>
        <v/>
      </c>
      <c r="O29" s="25">
        <f>IF($M29="","",SUMPRODUCT(--($C$10:$C$69=$M29),--ISNUMBER($H$10:$H$69),$F$10:$F$69))</f>
        <v/>
      </c>
      <c r="P29" s="25">
        <f>IF($M29="","",SUMPRODUCT(--(Budget!$A$13:$A$43=$M29),Budget!$F$13:$F$43))</f>
        <v/>
      </c>
      <c r="Q29" s="26">
        <f>IF($M29="","",$P29-$O29)</f>
        <v/>
      </c>
      <c r="S29">
        <f>IFERROR(IF(AND(INDEX(Budget!$A$13:$A$43,ROWS($S$10:$S29))&lt;&gt;"",SUMPRODUCT(--(INDEX(Budget!$A$13:$A$43,1):INDEX(Budget!$A$13:$A$43,ROWS($S$10:$S29))=INDEX(Budget!$A$13:$A$43,ROWS($S$10:$S29))))=1),MAX($S$9:S28)+1,""),"")</f>
        <v/>
      </c>
    </row>
    <row r="30" ht="20" customHeight="1">
      <c r="A30" s="21" t="n"/>
      <c r="B30" s="10" t="n"/>
      <c r="C30" s="3" t="n"/>
      <c r="D30" s="10" t="n"/>
      <c r="E30" s="4" t="n"/>
      <c r="F30" s="22" t="n"/>
      <c r="G30" s="21" t="n"/>
      <c r="H30" s="21" t="n"/>
      <c r="I30" s="4" t="n"/>
      <c r="J30" s="4" t="n"/>
      <c r="K30" s="23">
        <f>IF(COUNTA($A30:$J30)=0,"",IF(ISNUMBER($H30),"Paid",IF($H30&lt;&gt;"","Check date",IF($G30="","Unpaid",IF(NOT(ISNUMBER($G30)),"Check date",IF($G30&lt;$C$3,"Overdue",IF($G30-$C$3&lt;=N($C$4),"Due soon","Unpaid")))))))</f>
        <v/>
      </c>
      <c r="M30" s="24">
        <f>IFERROR(INDEX(Budget!$A$13:$A$43,MATCH(21,$S$10:$S$40,0)),"")</f>
        <v/>
      </c>
      <c r="N30" s="25">
        <f>IF($M30="","",SUMPRODUCT(--($C$10:$C$69=$M30),$F$10:$F$69))</f>
        <v/>
      </c>
      <c r="O30" s="25">
        <f>IF($M30="","",SUMPRODUCT(--($C$10:$C$69=$M30),--ISNUMBER($H$10:$H$69),$F$10:$F$69))</f>
        <v/>
      </c>
      <c r="P30" s="25">
        <f>IF($M30="","",SUMPRODUCT(--(Budget!$A$13:$A$43=$M30),Budget!$F$13:$F$43))</f>
        <v/>
      </c>
      <c r="Q30" s="26">
        <f>IF($M30="","",$P30-$O30)</f>
        <v/>
      </c>
      <c r="S30">
        <f>IFERROR(IF(AND(INDEX(Budget!$A$13:$A$43,ROWS($S$10:$S30))&lt;&gt;"",SUMPRODUCT(--(INDEX(Budget!$A$13:$A$43,1):INDEX(Budget!$A$13:$A$43,ROWS($S$10:$S30))=INDEX(Budget!$A$13:$A$43,ROWS($S$10:$S30))))=1),MAX($S$9:S29)+1,""),"")</f>
        <v/>
      </c>
    </row>
    <row r="31" ht="20" customHeight="1">
      <c r="A31" s="21" t="n"/>
      <c r="B31" s="10" t="n"/>
      <c r="C31" s="3" t="n"/>
      <c r="D31" s="10" t="n"/>
      <c r="E31" s="4" t="n"/>
      <c r="F31" s="22" t="n"/>
      <c r="G31" s="21" t="n"/>
      <c r="H31" s="21" t="n"/>
      <c r="I31" s="4" t="n"/>
      <c r="J31" s="4" t="n"/>
      <c r="K31" s="23">
        <f>IF(COUNTA($A31:$J31)=0,"",IF(ISNUMBER($H31),"Paid",IF($H31&lt;&gt;"","Check date",IF($G31="","Unpaid",IF(NOT(ISNUMBER($G31)),"Check date",IF($G31&lt;$C$3,"Overdue",IF($G31-$C$3&lt;=N($C$4),"Due soon","Unpaid")))))))</f>
        <v/>
      </c>
      <c r="M31" s="24">
        <f>IFERROR(INDEX(Budget!$A$13:$A$43,MATCH(22,$S$10:$S$40,0)),"")</f>
        <v/>
      </c>
      <c r="N31" s="25">
        <f>IF($M31="","",SUMPRODUCT(--($C$10:$C$69=$M31),$F$10:$F$69))</f>
        <v/>
      </c>
      <c r="O31" s="25">
        <f>IF($M31="","",SUMPRODUCT(--($C$10:$C$69=$M31),--ISNUMBER($H$10:$H$69),$F$10:$F$69))</f>
        <v/>
      </c>
      <c r="P31" s="25">
        <f>IF($M31="","",SUMPRODUCT(--(Budget!$A$13:$A$43=$M31),Budget!$F$13:$F$43))</f>
        <v/>
      </c>
      <c r="Q31" s="26">
        <f>IF($M31="","",$P31-$O31)</f>
        <v/>
      </c>
      <c r="S31">
        <f>IFERROR(IF(AND(INDEX(Budget!$A$13:$A$43,ROWS($S$10:$S31))&lt;&gt;"",SUMPRODUCT(--(INDEX(Budget!$A$13:$A$43,1):INDEX(Budget!$A$13:$A$43,ROWS($S$10:$S31))=INDEX(Budget!$A$13:$A$43,ROWS($S$10:$S31))))=1),MAX($S$9:S30)+1,""),"")</f>
        <v/>
      </c>
    </row>
    <row r="32" ht="20" customHeight="1">
      <c r="A32" s="21" t="n"/>
      <c r="B32" s="10" t="n"/>
      <c r="C32" s="3" t="n"/>
      <c r="D32" s="10" t="n"/>
      <c r="E32" s="4" t="n"/>
      <c r="F32" s="22" t="n"/>
      <c r="G32" s="21" t="n"/>
      <c r="H32" s="21" t="n"/>
      <c r="I32" s="4" t="n"/>
      <c r="J32" s="4" t="n"/>
      <c r="K32" s="23">
        <f>IF(COUNTA($A32:$J32)=0,"",IF(ISNUMBER($H32),"Paid",IF($H32&lt;&gt;"","Check date",IF($G32="","Unpaid",IF(NOT(ISNUMBER($G32)),"Check date",IF($G32&lt;$C$3,"Overdue",IF($G32-$C$3&lt;=N($C$4),"Due soon","Unpaid")))))))</f>
        <v/>
      </c>
      <c r="M32" s="24">
        <f>IFERROR(INDEX(Budget!$A$13:$A$43,MATCH(23,$S$10:$S$40,0)),"")</f>
        <v/>
      </c>
      <c r="N32" s="25">
        <f>IF($M32="","",SUMPRODUCT(--($C$10:$C$69=$M32),$F$10:$F$69))</f>
        <v/>
      </c>
      <c r="O32" s="25">
        <f>IF($M32="","",SUMPRODUCT(--($C$10:$C$69=$M32),--ISNUMBER($H$10:$H$69),$F$10:$F$69))</f>
        <v/>
      </c>
      <c r="P32" s="25">
        <f>IF($M32="","",SUMPRODUCT(--(Budget!$A$13:$A$43=$M32),Budget!$F$13:$F$43))</f>
        <v/>
      </c>
      <c r="Q32" s="26">
        <f>IF($M32="","",$P32-$O32)</f>
        <v/>
      </c>
      <c r="S32">
        <f>IFERROR(IF(AND(INDEX(Budget!$A$13:$A$43,ROWS($S$10:$S32))&lt;&gt;"",SUMPRODUCT(--(INDEX(Budget!$A$13:$A$43,1):INDEX(Budget!$A$13:$A$43,ROWS($S$10:$S32))=INDEX(Budget!$A$13:$A$43,ROWS($S$10:$S32))))=1),MAX($S$9:S31)+1,""),"")</f>
        <v/>
      </c>
    </row>
    <row r="33" ht="20" customHeight="1">
      <c r="A33" s="21" t="n"/>
      <c r="B33" s="10" t="n"/>
      <c r="C33" s="3" t="n"/>
      <c r="D33" s="10" t="n"/>
      <c r="E33" s="4" t="n"/>
      <c r="F33" s="22" t="n"/>
      <c r="G33" s="21" t="n"/>
      <c r="H33" s="21" t="n"/>
      <c r="I33" s="4" t="n"/>
      <c r="J33" s="4" t="n"/>
      <c r="K33" s="23">
        <f>IF(COUNTA($A33:$J33)=0,"",IF(ISNUMBER($H33),"Paid",IF($H33&lt;&gt;"","Check date",IF($G33="","Unpaid",IF(NOT(ISNUMBER($G33)),"Check date",IF($G33&lt;$C$3,"Overdue",IF($G33-$C$3&lt;=N($C$4),"Due soon","Unpaid")))))))</f>
        <v/>
      </c>
      <c r="M33" s="24">
        <f>IFERROR(INDEX(Budget!$A$13:$A$43,MATCH(24,$S$10:$S$40,0)),"")</f>
        <v/>
      </c>
      <c r="N33" s="25">
        <f>IF($M33="","",SUMPRODUCT(--($C$10:$C$69=$M33),$F$10:$F$69))</f>
        <v/>
      </c>
      <c r="O33" s="25">
        <f>IF($M33="","",SUMPRODUCT(--($C$10:$C$69=$M33),--ISNUMBER($H$10:$H$69),$F$10:$F$69))</f>
        <v/>
      </c>
      <c r="P33" s="25">
        <f>IF($M33="","",SUMPRODUCT(--(Budget!$A$13:$A$43=$M33),Budget!$F$13:$F$43))</f>
        <v/>
      </c>
      <c r="Q33" s="26">
        <f>IF($M33="","",$P33-$O33)</f>
        <v/>
      </c>
      <c r="S33">
        <f>IFERROR(IF(AND(INDEX(Budget!$A$13:$A$43,ROWS($S$10:$S33))&lt;&gt;"",SUMPRODUCT(--(INDEX(Budget!$A$13:$A$43,1):INDEX(Budget!$A$13:$A$43,ROWS($S$10:$S33))=INDEX(Budget!$A$13:$A$43,ROWS($S$10:$S33))))=1),MAX($S$9:S32)+1,""),"")</f>
        <v/>
      </c>
    </row>
    <row r="34" ht="20" customHeight="1">
      <c r="A34" s="21" t="n"/>
      <c r="B34" s="10" t="n"/>
      <c r="C34" s="3" t="n"/>
      <c r="D34" s="10" t="n"/>
      <c r="E34" s="4" t="n"/>
      <c r="F34" s="22" t="n"/>
      <c r="G34" s="21" t="n"/>
      <c r="H34" s="21" t="n"/>
      <c r="I34" s="4" t="n"/>
      <c r="J34" s="4" t="n"/>
      <c r="K34" s="23">
        <f>IF(COUNTA($A34:$J34)=0,"",IF(ISNUMBER($H34),"Paid",IF($H34&lt;&gt;"","Check date",IF($G34="","Unpaid",IF(NOT(ISNUMBER($G34)),"Check date",IF($G34&lt;$C$3,"Overdue",IF($G34-$C$3&lt;=N($C$4),"Due soon","Unpaid")))))))</f>
        <v/>
      </c>
      <c r="M34" s="24">
        <f>IFERROR(INDEX(Budget!$A$13:$A$43,MATCH(25,$S$10:$S$40,0)),"")</f>
        <v/>
      </c>
      <c r="N34" s="25">
        <f>IF($M34="","",SUMPRODUCT(--($C$10:$C$69=$M34),$F$10:$F$69))</f>
        <v/>
      </c>
      <c r="O34" s="25">
        <f>IF($M34="","",SUMPRODUCT(--($C$10:$C$69=$M34),--ISNUMBER($H$10:$H$69),$F$10:$F$69))</f>
        <v/>
      </c>
      <c r="P34" s="25">
        <f>IF($M34="","",SUMPRODUCT(--(Budget!$A$13:$A$43=$M34),Budget!$F$13:$F$43))</f>
        <v/>
      </c>
      <c r="Q34" s="26">
        <f>IF($M34="","",$P34-$O34)</f>
        <v/>
      </c>
      <c r="S34">
        <f>IFERROR(IF(AND(INDEX(Budget!$A$13:$A$43,ROWS($S$10:$S34))&lt;&gt;"",SUMPRODUCT(--(INDEX(Budget!$A$13:$A$43,1):INDEX(Budget!$A$13:$A$43,ROWS($S$10:$S34))=INDEX(Budget!$A$13:$A$43,ROWS($S$10:$S34))))=1),MAX($S$9:S33)+1,""),"")</f>
        <v/>
      </c>
    </row>
    <row r="35" ht="20" customHeight="1">
      <c r="A35" s="21" t="n"/>
      <c r="B35" s="10" t="n"/>
      <c r="C35" s="3" t="n"/>
      <c r="D35" s="10" t="n"/>
      <c r="E35" s="4" t="n"/>
      <c r="F35" s="22" t="n"/>
      <c r="G35" s="21" t="n"/>
      <c r="H35" s="21" t="n"/>
      <c r="I35" s="4" t="n"/>
      <c r="J35" s="4" t="n"/>
      <c r="K35" s="23">
        <f>IF(COUNTA($A35:$J35)=0,"",IF(ISNUMBER($H35),"Paid",IF($H35&lt;&gt;"","Check date",IF($G35="","Unpaid",IF(NOT(ISNUMBER($G35)),"Check date",IF($G35&lt;$C$3,"Overdue",IF($G35-$C$3&lt;=N($C$4),"Due soon","Unpaid")))))))</f>
        <v/>
      </c>
      <c r="M35" s="24">
        <f>IFERROR(INDEX(Budget!$A$13:$A$43,MATCH(26,$S$10:$S$40,0)),"")</f>
        <v/>
      </c>
      <c r="N35" s="25">
        <f>IF($M35="","",SUMPRODUCT(--($C$10:$C$69=$M35),$F$10:$F$69))</f>
        <v/>
      </c>
      <c r="O35" s="25">
        <f>IF($M35="","",SUMPRODUCT(--($C$10:$C$69=$M35),--ISNUMBER($H$10:$H$69),$F$10:$F$69))</f>
        <v/>
      </c>
      <c r="P35" s="25">
        <f>IF($M35="","",SUMPRODUCT(--(Budget!$A$13:$A$43=$M35),Budget!$F$13:$F$43))</f>
        <v/>
      </c>
      <c r="Q35" s="26">
        <f>IF($M35="","",$P35-$O35)</f>
        <v/>
      </c>
      <c r="S35">
        <f>IFERROR(IF(AND(INDEX(Budget!$A$13:$A$43,ROWS($S$10:$S35))&lt;&gt;"",SUMPRODUCT(--(INDEX(Budget!$A$13:$A$43,1):INDEX(Budget!$A$13:$A$43,ROWS($S$10:$S35))=INDEX(Budget!$A$13:$A$43,ROWS($S$10:$S35))))=1),MAX($S$9:S34)+1,""),"")</f>
        <v/>
      </c>
    </row>
    <row r="36" ht="20" customHeight="1">
      <c r="A36" s="21" t="n"/>
      <c r="B36" s="10" t="n"/>
      <c r="C36" s="3" t="n"/>
      <c r="D36" s="10" t="n"/>
      <c r="E36" s="4" t="n"/>
      <c r="F36" s="22" t="n"/>
      <c r="G36" s="21" t="n"/>
      <c r="H36" s="21" t="n"/>
      <c r="I36" s="4" t="n"/>
      <c r="J36" s="4" t="n"/>
      <c r="K36" s="23">
        <f>IF(COUNTA($A36:$J36)=0,"",IF(ISNUMBER($H36),"Paid",IF($H36&lt;&gt;"","Check date",IF($G36="","Unpaid",IF(NOT(ISNUMBER($G36)),"Check date",IF($G36&lt;$C$3,"Overdue",IF($G36-$C$3&lt;=N($C$4),"Due soon","Unpaid")))))))</f>
        <v/>
      </c>
      <c r="M36" s="24">
        <f>IFERROR(INDEX(Budget!$A$13:$A$43,MATCH(27,$S$10:$S$40,0)),"")</f>
        <v/>
      </c>
      <c r="N36" s="25">
        <f>IF($M36="","",SUMPRODUCT(--($C$10:$C$69=$M36),$F$10:$F$69))</f>
        <v/>
      </c>
      <c r="O36" s="25">
        <f>IF($M36="","",SUMPRODUCT(--($C$10:$C$69=$M36),--ISNUMBER($H$10:$H$69),$F$10:$F$69))</f>
        <v/>
      </c>
      <c r="P36" s="25">
        <f>IF($M36="","",SUMPRODUCT(--(Budget!$A$13:$A$43=$M36),Budget!$F$13:$F$43))</f>
        <v/>
      </c>
      <c r="Q36" s="26">
        <f>IF($M36="","",$P36-$O36)</f>
        <v/>
      </c>
      <c r="S36">
        <f>IFERROR(IF(AND(INDEX(Budget!$A$13:$A$43,ROWS($S$10:$S36))&lt;&gt;"",SUMPRODUCT(--(INDEX(Budget!$A$13:$A$43,1):INDEX(Budget!$A$13:$A$43,ROWS($S$10:$S36))=INDEX(Budget!$A$13:$A$43,ROWS($S$10:$S36))))=1),MAX($S$9:S35)+1,""),"")</f>
        <v/>
      </c>
    </row>
    <row r="37" ht="20" customHeight="1">
      <c r="A37" s="21" t="n"/>
      <c r="B37" s="10" t="n"/>
      <c r="C37" s="3" t="n"/>
      <c r="D37" s="10" t="n"/>
      <c r="E37" s="4" t="n"/>
      <c r="F37" s="22" t="n"/>
      <c r="G37" s="21" t="n"/>
      <c r="H37" s="21" t="n"/>
      <c r="I37" s="4" t="n"/>
      <c r="J37" s="4" t="n"/>
      <c r="K37" s="23">
        <f>IF(COUNTA($A37:$J37)=0,"",IF(ISNUMBER($H37),"Paid",IF($H37&lt;&gt;"","Check date",IF($G37="","Unpaid",IF(NOT(ISNUMBER($G37)),"Check date",IF($G37&lt;$C$3,"Overdue",IF($G37-$C$3&lt;=N($C$4),"Due soon","Unpaid")))))))</f>
        <v/>
      </c>
      <c r="M37" s="24">
        <f>IFERROR(INDEX(Budget!$A$13:$A$43,MATCH(28,$S$10:$S$40,0)),"")</f>
        <v/>
      </c>
      <c r="N37" s="25">
        <f>IF($M37="","",SUMPRODUCT(--($C$10:$C$69=$M37),$F$10:$F$69))</f>
        <v/>
      </c>
      <c r="O37" s="25">
        <f>IF($M37="","",SUMPRODUCT(--($C$10:$C$69=$M37),--ISNUMBER($H$10:$H$69),$F$10:$F$69))</f>
        <v/>
      </c>
      <c r="P37" s="25">
        <f>IF($M37="","",SUMPRODUCT(--(Budget!$A$13:$A$43=$M37),Budget!$F$13:$F$43))</f>
        <v/>
      </c>
      <c r="Q37" s="26">
        <f>IF($M37="","",$P37-$O37)</f>
        <v/>
      </c>
      <c r="S37">
        <f>IFERROR(IF(AND(INDEX(Budget!$A$13:$A$43,ROWS($S$10:$S37))&lt;&gt;"",SUMPRODUCT(--(INDEX(Budget!$A$13:$A$43,1):INDEX(Budget!$A$13:$A$43,ROWS($S$10:$S37))=INDEX(Budget!$A$13:$A$43,ROWS($S$10:$S37))))=1),MAX($S$9:S36)+1,""),"")</f>
        <v/>
      </c>
    </row>
    <row r="38" ht="20" customHeight="1">
      <c r="A38" s="21" t="n"/>
      <c r="B38" s="10" t="n"/>
      <c r="C38" s="3" t="n"/>
      <c r="D38" s="10" t="n"/>
      <c r="E38" s="4" t="n"/>
      <c r="F38" s="22" t="n"/>
      <c r="G38" s="21" t="n"/>
      <c r="H38" s="21" t="n"/>
      <c r="I38" s="4" t="n"/>
      <c r="J38" s="4" t="n"/>
      <c r="K38" s="23">
        <f>IF(COUNTA($A38:$J38)=0,"",IF(ISNUMBER($H38),"Paid",IF($H38&lt;&gt;"","Check date",IF($G38="","Unpaid",IF(NOT(ISNUMBER($G38)),"Check date",IF($G38&lt;$C$3,"Overdue",IF($G38-$C$3&lt;=N($C$4),"Due soon","Unpaid")))))))</f>
        <v/>
      </c>
      <c r="M38" s="24">
        <f>IFERROR(INDEX(Budget!$A$13:$A$43,MATCH(29,$S$10:$S$40,0)),"")</f>
        <v/>
      </c>
      <c r="N38" s="25">
        <f>IF($M38="","",SUMPRODUCT(--($C$10:$C$69=$M38),$F$10:$F$69))</f>
        <v/>
      </c>
      <c r="O38" s="25">
        <f>IF($M38="","",SUMPRODUCT(--($C$10:$C$69=$M38),--ISNUMBER($H$10:$H$69),$F$10:$F$69))</f>
        <v/>
      </c>
      <c r="P38" s="25">
        <f>IF($M38="","",SUMPRODUCT(--(Budget!$A$13:$A$43=$M38),Budget!$F$13:$F$43))</f>
        <v/>
      </c>
      <c r="Q38" s="26">
        <f>IF($M38="","",$P38-$O38)</f>
        <v/>
      </c>
      <c r="S38">
        <f>IFERROR(IF(AND(INDEX(Budget!$A$13:$A$43,ROWS($S$10:$S38))&lt;&gt;"",SUMPRODUCT(--(INDEX(Budget!$A$13:$A$43,1):INDEX(Budget!$A$13:$A$43,ROWS($S$10:$S38))=INDEX(Budget!$A$13:$A$43,ROWS($S$10:$S38))))=1),MAX($S$9:S37)+1,""),"")</f>
        <v/>
      </c>
    </row>
    <row r="39" ht="20" customHeight="1">
      <c r="A39" s="21" t="n"/>
      <c r="B39" s="10" t="n"/>
      <c r="C39" s="3" t="n"/>
      <c r="D39" s="10" t="n"/>
      <c r="E39" s="4" t="n"/>
      <c r="F39" s="22" t="n"/>
      <c r="G39" s="21" t="n"/>
      <c r="H39" s="21" t="n"/>
      <c r="I39" s="4" t="n"/>
      <c r="J39" s="4" t="n"/>
      <c r="K39" s="23">
        <f>IF(COUNTA($A39:$J39)=0,"",IF(ISNUMBER($H39),"Paid",IF($H39&lt;&gt;"","Check date",IF($G39="","Unpaid",IF(NOT(ISNUMBER($G39)),"Check date",IF($G39&lt;$C$3,"Overdue",IF($G39-$C$3&lt;=N($C$4),"Due soon","Unpaid")))))))</f>
        <v/>
      </c>
      <c r="M39" s="24">
        <f>IFERROR(INDEX(Budget!$A$13:$A$43,MATCH(30,$S$10:$S$40,0)),"")</f>
        <v/>
      </c>
      <c r="N39" s="25">
        <f>IF($M39="","",SUMPRODUCT(--($C$10:$C$69=$M39),$F$10:$F$69))</f>
        <v/>
      </c>
      <c r="O39" s="25">
        <f>IF($M39="","",SUMPRODUCT(--($C$10:$C$69=$M39),--ISNUMBER($H$10:$H$69),$F$10:$F$69))</f>
        <v/>
      </c>
      <c r="P39" s="25">
        <f>IF($M39="","",SUMPRODUCT(--(Budget!$A$13:$A$43=$M39),Budget!$F$13:$F$43))</f>
        <v/>
      </c>
      <c r="Q39" s="26">
        <f>IF($M39="","",$P39-$O39)</f>
        <v/>
      </c>
      <c r="S39">
        <f>IFERROR(IF(AND(INDEX(Budget!$A$13:$A$43,ROWS($S$10:$S39))&lt;&gt;"",SUMPRODUCT(--(INDEX(Budget!$A$13:$A$43,1):INDEX(Budget!$A$13:$A$43,ROWS($S$10:$S39))=INDEX(Budget!$A$13:$A$43,ROWS($S$10:$S39))))=1),MAX($S$9:S38)+1,""),"")</f>
        <v/>
      </c>
    </row>
    <row r="40" ht="20" customHeight="1">
      <c r="A40" s="21" t="n"/>
      <c r="B40" s="10" t="n"/>
      <c r="C40" s="3" t="n"/>
      <c r="D40" s="10" t="n"/>
      <c r="E40" s="4" t="n"/>
      <c r="F40" s="22" t="n"/>
      <c r="G40" s="21" t="n"/>
      <c r="H40" s="21" t="n"/>
      <c r="I40" s="4" t="n"/>
      <c r="J40" s="4" t="n"/>
      <c r="K40" s="23">
        <f>IF(COUNTA($A40:$J40)=0,"",IF(ISNUMBER($H40),"Paid",IF($H40&lt;&gt;"","Check date",IF($G40="","Unpaid",IF(NOT(ISNUMBER($G40)),"Check date",IF($G40&lt;$C$3,"Overdue",IF($G40-$C$3&lt;=N($C$4),"Due soon","Unpaid")))))))</f>
        <v/>
      </c>
      <c r="M40" s="24">
        <f>IFERROR(INDEX(Budget!$A$13:$A$43,MATCH(31,$S$10:$S$40,0)),"")</f>
        <v/>
      </c>
      <c r="N40" s="25">
        <f>IF($M40="","",SUMPRODUCT(--($C$10:$C$69=$M40),$F$10:$F$69))</f>
        <v/>
      </c>
      <c r="O40" s="25">
        <f>IF($M40="","",SUMPRODUCT(--($C$10:$C$69=$M40),--ISNUMBER($H$10:$H$69),$F$10:$F$69))</f>
        <v/>
      </c>
      <c r="P40" s="25">
        <f>IF($M40="","",SUMPRODUCT(--(Budget!$A$13:$A$43=$M40),Budget!$F$13:$F$43))</f>
        <v/>
      </c>
      <c r="Q40" s="26">
        <f>IF($M40="","",$P40-$O40)</f>
        <v/>
      </c>
      <c r="S40">
        <f>IFERROR(IF(AND(INDEX(Budget!$A$13:$A$43,ROWS($S$10:$S40))&lt;&gt;"",SUMPRODUCT(--(INDEX(Budget!$A$13:$A$43,1):INDEX(Budget!$A$13:$A$43,ROWS($S$10:$S40))=INDEX(Budget!$A$13:$A$43,ROWS($S$10:$S40))))=1),MAX($S$9:S39)+1,""),"")</f>
        <v/>
      </c>
    </row>
    <row r="41" ht="20" customHeight="1">
      <c r="A41" s="21" t="n"/>
      <c r="B41" s="10" t="n"/>
      <c r="C41" s="3" t="n"/>
      <c r="D41" s="10" t="n"/>
      <c r="E41" s="4" t="n"/>
      <c r="F41" s="22" t="n"/>
      <c r="G41" s="21" t="n"/>
      <c r="H41" s="21" t="n"/>
      <c r="I41" s="4" t="n"/>
      <c r="J41" s="4" t="n"/>
      <c r="K41" s="23">
        <f>IF(COUNTA($A41:$J41)=0,"",IF(ISNUMBER($H41),"Paid",IF($H41&lt;&gt;"","Check date",IF($G41="","Unpaid",IF(NOT(ISNUMBER($G41)),"Check date",IF($G41&lt;$C$3,"Overdue",IF($G41-$C$3&lt;=N($C$4),"Due soon","Unpaid")))))))</f>
        <v/>
      </c>
    </row>
    <row r="42" ht="20" customHeight="1">
      <c r="A42" s="21" t="n"/>
      <c r="B42" s="10" t="n"/>
      <c r="C42" s="3" t="n"/>
      <c r="D42" s="10" t="n"/>
      <c r="E42" s="4" t="n"/>
      <c r="F42" s="22" t="n"/>
      <c r="G42" s="21" t="n"/>
      <c r="H42" s="21" t="n"/>
      <c r="I42" s="4" t="n"/>
      <c r="J42" s="4" t="n"/>
      <c r="K42" s="23">
        <f>IF(COUNTA($A42:$J42)=0,"",IF(ISNUMBER($H42),"Paid",IF($H42&lt;&gt;"","Check date",IF($G42="","Unpaid",IF(NOT(ISNUMBER($G42)),"Check date",IF($G42&lt;$C$3,"Overdue",IF($G42-$C$3&lt;=N($C$4),"Due soon","Unpaid")))))))</f>
        <v/>
      </c>
    </row>
    <row r="43" ht="20" customHeight="1">
      <c r="A43" s="21" t="n"/>
      <c r="B43" s="10" t="n"/>
      <c r="C43" s="3" t="n"/>
      <c r="D43" s="10" t="n"/>
      <c r="E43" s="4" t="n"/>
      <c r="F43" s="22" t="n"/>
      <c r="G43" s="21" t="n"/>
      <c r="H43" s="21" t="n"/>
      <c r="I43" s="4" t="n"/>
      <c r="J43" s="4" t="n"/>
      <c r="K43" s="23">
        <f>IF(COUNTA($A43:$J43)=0,"",IF(ISNUMBER($H43),"Paid",IF($H43&lt;&gt;"","Check date",IF($G43="","Unpaid",IF(NOT(ISNUMBER($G43)),"Check date",IF($G43&lt;$C$3,"Overdue",IF($G43-$C$3&lt;=N($C$4),"Due soon","Unpaid")))))))</f>
        <v/>
      </c>
    </row>
    <row r="44" ht="20" customHeight="1">
      <c r="A44" s="21" t="n"/>
      <c r="B44" s="10" t="n"/>
      <c r="C44" s="3" t="n"/>
      <c r="D44" s="10" t="n"/>
      <c r="E44" s="4" t="n"/>
      <c r="F44" s="22" t="n"/>
      <c r="G44" s="21" t="n"/>
      <c r="H44" s="21" t="n"/>
      <c r="I44" s="4" t="n"/>
      <c r="J44" s="4" t="n"/>
      <c r="K44" s="23">
        <f>IF(COUNTA($A44:$J44)=0,"",IF(ISNUMBER($H44),"Paid",IF($H44&lt;&gt;"","Check date",IF($G44="","Unpaid",IF(NOT(ISNUMBER($G44)),"Check date",IF($G44&lt;$C$3,"Overdue",IF($G44-$C$3&lt;=N($C$4),"Due soon","Unpaid")))))))</f>
        <v/>
      </c>
    </row>
    <row r="45" ht="20" customHeight="1">
      <c r="A45" s="21" t="n"/>
      <c r="B45" s="10" t="n"/>
      <c r="C45" s="3" t="n"/>
      <c r="D45" s="10" t="n"/>
      <c r="E45" s="4" t="n"/>
      <c r="F45" s="22" t="n"/>
      <c r="G45" s="21" t="n"/>
      <c r="H45" s="21" t="n"/>
      <c r="I45" s="4" t="n"/>
      <c r="J45" s="4" t="n"/>
      <c r="K45" s="23">
        <f>IF(COUNTA($A45:$J45)=0,"",IF(ISNUMBER($H45),"Paid",IF($H45&lt;&gt;"","Check date",IF($G45="","Unpaid",IF(NOT(ISNUMBER($G45)),"Check date",IF($G45&lt;$C$3,"Overdue",IF($G45-$C$3&lt;=N($C$4),"Due soon","Unpaid")))))))</f>
        <v/>
      </c>
    </row>
    <row r="46" ht="20" customHeight="1">
      <c r="A46" s="21" t="n"/>
      <c r="B46" s="10" t="n"/>
      <c r="C46" s="3" t="n"/>
      <c r="D46" s="10" t="n"/>
      <c r="E46" s="4" t="n"/>
      <c r="F46" s="22" t="n"/>
      <c r="G46" s="21" t="n"/>
      <c r="H46" s="21" t="n"/>
      <c r="I46" s="4" t="n"/>
      <c r="J46" s="4" t="n"/>
      <c r="K46" s="23">
        <f>IF(COUNTA($A46:$J46)=0,"",IF(ISNUMBER($H46),"Paid",IF($H46&lt;&gt;"","Check date",IF($G46="","Unpaid",IF(NOT(ISNUMBER($G46)),"Check date",IF($G46&lt;$C$3,"Overdue",IF($G46-$C$3&lt;=N($C$4),"Due soon","Unpaid")))))))</f>
        <v/>
      </c>
    </row>
    <row r="47" ht="20" customHeight="1">
      <c r="A47" s="21" t="n"/>
      <c r="B47" s="10" t="n"/>
      <c r="C47" s="3" t="n"/>
      <c r="D47" s="10" t="n"/>
      <c r="E47" s="4" t="n"/>
      <c r="F47" s="22" t="n"/>
      <c r="G47" s="21" t="n"/>
      <c r="H47" s="21" t="n"/>
      <c r="I47" s="4" t="n"/>
      <c r="J47" s="4" t="n"/>
      <c r="K47" s="23">
        <f>IF(COUNTA($A47:$J47)=0,"",IF(ISNUMBER($H47),"Paid",IF($H47&lt;&gt;"","Check date",IF($G47="","Unpaid",IF(NOT(ISNUMBER($G47)),"Check date",IF($G47&lt;$C$3,"Overdue",IF($G47-$C$3&lt;=N($C$4),"Due soon","Unpaid")))))))</f>
        <v/>
      </c>
    </row>
    <row r="48" ht="20" customHeight="1">
      <c r="A48" s="21" t="n"/>
      <c r="B48" s="10" t="n"/>
      <c r="C48" s="3" t="n"/>
      <c r="D48" s="10" t="n"/>
      <c r="E48" s="4" t="n"/>
      <c r="F48" s="22" t="n"/>
      <c r="G48" s="21" t="n"/>
      <c r="H48" s="21" t="n"/>
      <c r="I48" s="4" t="n"/>
      <c r="J48" s="4" t="n"/>
      <c r="K48" s="23">
        <f>IF(COUNTA($A48:$J48)=0,"",IF(ISNUMBER($H48),"Paid",IF($H48&lt;&gt;"","Check date",IF($G48="","Unpaid",IF(NOT(ISNUMBER($G48)),"Check date",IF($G48&lt;$C$3,"Overdue",IF($G48-$C$3&lt;=N($C$4),"Due soon","Unpaid")))))))</f>
        <v/>
      </c>
    </row>
    <row r="49" ht="20" customHeight="1">
      <c r="A49" s="21" t="n"/>
      <c r="B49" s="10" t="n"/>
      <c r="C49" s="3" t="n"/>
      <c r="D49" s="10" t="n"/>
      <c r="E49" s="4" t="n"/>
      <c r="F49" s="22" t="n"/>
      <c r="G49" s="21" t="n"/>
      <c r="H49" s="21" t="n"/>
      <c r="I49" s="4" t="n"/>
      <c r="J49" s="4" t="n"/>
      <c r="K49" s="23">
        <f>IF(COUNTA($A49:$J49)=0,"",IF(ISNUMBER($H49),"Paid",IF($H49&lt;&gt;"","Check date",IF($G49="","Unpaid",IF(NOT(ISNUMBER($G49)),"Check date",IF($G49&lt;$C$3,"Overdue",IF($G49-$C$3&lt;=N($C$4),"Due soon","Unpaid")))))))</f>
        <v/>
      </c>
    </row>
    <row r="50" ht="20" customHeight="1">
      <c r="A50" s="21" t="n"/>
      <c r="B50" s="10" t="n"/>
      <c r="C50" s="3" t="n"/>
      <c r="D50" s="10" t="n"/>
      <c r="E50" s="4" t="n"/>
      <c r="F50" s="22" t="n"/>
      <c r="G50" s="21" t="n"/>
      <c r="H50" s="21" t="n"/>
      <c r="I50" s="4" t="n"/>
      <c r="J50" s="4" t="n"/>
      <c r="K50" s="23">
        <f>IF(COUNTA($A50:$J50)=0,"",IF(ISNUMBER($H50),"Paid",IF($H50&lt;&gt;"","Check date",IF($G50="","Unpaid",IF(NOT(ISNUMBER($G50)),"Check date",IF($G50&lt;$C$3,"Overdue",IF($G50-$C$3&lt;=N($C$4),"Due soon","Unpaid")))))))</f>
        <v/>
      </c>
    </row>
    <row r="51" ht="20" customHeight="1">
      <c r="A51" s="21" t="n"/>
      <c r="B51" s="10" t="n"/>
      <c r="C51" s="3" t="n"/>
      <c r="D51" s="10" t="n"/>
      <c r="E51" s="4" t="n"/>
      <c r="F51" s="22" t="n"/>
      <c r="G51" s="21" t="n"/>
      <c r="H51" s="21" t="n"/>
      <c r="I51" s="4" t="n"/>
      <c r="J51" s="4" t="n"/>
      <c r="K51" s="23">
        <f>IF(COUNTA($A51:$J51)=0,"",IF(ISNUMBER($H51),"Paid",IF($H51&lt;&gt;"","Check date",IF($G51="","Unpaid",IF(NOT(ISNUMBER($G51)),"Check date",IF($G51&lt;$C$3,"Overdue",IF($G51-$C$3&lt;=N($C$4),"Due soon","Unpaid")))))))</f>
        <v/>
      </c>
    </row>
    <row r="52" ht="20" customHeight="1">
      <c r="A52" s="21" t="n"/>
      <c r="B52" s="10" t="n"/>
      <c r="C52" s="3" t="n"/>
      <c r="D52" s="10" t="n"/>
      <c r="E52" s="4" t="n"/>
      <c r="F52" s="22" t="n"/>
      <c r="G52" s="21" t="n"/>
      <c r="H52" s="21" t="n"/>
      <c r="I52" s="4" t="n"/>
      <c r="J52" s="4" t="n"/>
      <c r="K52" s="23">
        <f>IF(COUNTA($A52:$J52)=0,"",IF(ISNUMBER($H52),"Paid",IF($H52&lt;&gt;"","Check date",IF($G52="","Unpaid",IF(NOT(ISNUMBER($G52)),"Check date",IF($G52&lt;$C$3,"Overdue",IF($G52-$C$3&lt;=N($C$4),"Due soon","Unpaid")))))))</f>
        <v/>
      </c>
    </row>
    <row r="53" ht="20" customHeight="1">
      <c r="A53" s="21" t="n"/>
      <c r="B53" s="10" t="n"/>
      <c r="C53" s="3" t="n"/>
      <c r="D53" s="10" t="n"/>
      <c r="E53" s="4" t="n"/>
      <c r="F53" s="22" t="n"/>
      <c r="G53" s="21" t="n"/>
      <c r="H53" s="21" t="n"/>
      <c r="I53" s="4" t="n"/>
      <c r="J53" s="4" t="n"/>
      <c r="K53" s="23">
        <f>IF(COUNTA($A53:$J53)=0,"",IF(ISNUMBER($H53),"Paid",IF($H53&lt;&gt;"","Check date",IF($G53="","Unpaid",IF(NOT(ISNUMBER($G53)),"Check date",IF($G53&lt;$C$3,"Overdue",IF($G53-$C$3&lt;=N($C$4),"Due soon","Unpaid")))))))</f>
        <v/>
      </c>
    </row>
    <row r="54" ht="20" customHeight="1">
      <c r="A54" s="21" t="n"/>
      <c r="B54" s="10" t="n"/>
      <c r="C54" s="3" t="n"/>
      <c r="D54" s="10" t="n"/>
      <c r="E54" s="4" t="n"/>
      <c r="F54" s="22" t="n"/>
      <c r="G54" s="21" t="n"/>
      <c r="H54" s="21" t="n"/>
      <c r="I54" s="4" t="n"/>
      <c r="J54" s="4" t="n"/>
      <c r="K54" s="23">
        <f>IF(COUNTA($A54:$J54)=0,"",IF(ISNUMBER($H54),"Paid",IF($H54&lt;&gt;"","Check date",IF($G54="","Unpaid",IF(NOT(ISNUMBER($G54)),"Check date",IF($G54&lt;$C$3,"Overdue",IF($G54-$C$3&lt;=N($C$4),"Due soon","Unpaid")))))))</f>
        <v/>
      </c>
    </row>
    <row r="55" ht="20" customHeight="1">
      <c r="A55" s="21" t="n"/>
      <c r="B55" s="10" t="n"/>
      <c r="C55" s="3" t="n"/>
      <c r="D55" s="10" t="n"/>
      <c r="E55" s="4" t="n"/>
      <c r="F55" s="22" t="n"/>
      <c r="G55" s="21" t="n"/>
      <c r="H55" s="21" t="n"/>
      <c r="I55" s="4" t="n"/>
      <c r="J55" s="4" t="n"/>
      <c r="K55" s="23">
        <f>IF(COUNTA($A55:$J55)=0,"",IF(ISNUMBER($H55),"Paid",IF($H55&lt;&gt;"","Check date",IF($G55="","Unpaid",IF(NOT(ISNUMBER($G55)),"Check date",IF($G55&lt;$C$3,"Overdue",IF($G55-$C$3&lt;=N($C$4),"Due soon","Unpaid")))))))</f>
        <v/>
      </c>
    </row>
    <row r="56" ht="20" customHeight="1">
      <c r="A56" s="21" t="n"/>
      <c r="B56" s="10" t="n"/>
      <c r="C56" s="3" t="n"/>
      <c r="D56" s="10" t="n"/>
      <c r="E56" s="4" t="n"/>
      <c r="F56" s="22" t="n"/>
      <c r="G56" s="21" t="n"/>
      <c r="H56" s="21" t="n"/>
      <c r="I56" s="4" t="n"/>
      <c r="J56" s="4" t="n"/>
      <c r="K56" s="23">
        <f>IF(COUNTA($A56:$J56)=0,"",IF(ISNUMBER($H56),"Paid",IF($H56&lt;&gt;"","Check date",IF($G56="","Unpaid",IF(NOT(ISNUMBER($G56)),"Check date",IF($G56&lt;$C$3,"Overdue",IF($G56-$C$3&lt;=N($C$4),"Due soon","Unpaid")))))))</f>
        <v/>
      </c>
    </row>
    <row r="57" ht="20" customHeight="1">
      <c r="A57" s="21" t="n"/>
      <c r="B57" s="10" t="n"/>
      <c r="C57" s="3" t="n"/>
      <c r="D57" s="10" t="n"/>
      <c r="E57" s="4" t="n"/>
      <c r="F57" s="22" t="n"/>
      <c r="G57" s="21" t="n"/>
      <c r="H57" s="21" t="n"/>
      <c r="I57" s="4" t="n"/>
      <c r="J57" s="4" t="n"/>
      <c r="K57" s="23">
        <f>IF(COUNTA($A57:$J57)=0,"",IF(ISNUMBER($H57),"Paid",IF($H57&lt;&gt;"","Check date",IF($G57="","Unpaid",IF(NOT(ISNUMBER($G57)),"Check date",IF($G57&lt;$C$3,"Overdue",IF($G57-$C$3&lt;=N($C$4),"Due soon","Unpaid")))))))</f>
        <v/>
      </c>
    </row>
    <row r="58" ht="20" customHeight="1">
      <c r="A58" s="21" t="n"/>
      <c r="B58" s="10" t="n"/>
      <c r="C58" s="3" t="n"/>
      <c r="D58" s="10" t="n"/>
      <c r="E58" s="4" t="n"/>
      <c r="F58" s="22" t="n"/>
      <c r="G58" s="21" t="n"/>
      <c r="H58" s="21" t="n"/>
      <c r="I58" s="4" t="n"/>
      <c r="J58" s="4" t="n"/>
      <c r="K58" s="23">
        <f>IF(COUNTA($A58:$J58)=0,"",IF(ISNUMBER($H58),"Paid",IF($H58&lt;&gt;"","Check date",IF($G58="","Unpaid",IF(NOT(ISNUMBER($G58)),"Check date",IF($G58&lt;$C$3,"Overdue",IF($G58-$C$3&lt;=N($C$4),"Due soon","Unpaid")))))))</f>
        <v/>
      </c>
    </row>
    <row r="59" ht="20" customHeight="1">
      <c r="A59" s="21" t="n"/>
      <c r="B59" s="10" t="n"/>
      <c r="C59" s="3" t="n"/>
      <c r="D59" s="10" t="n"/>
      <c r="E59" s="4" t="n"/>
      <c r="F59" s="22" t="n"/>
      <c r="G59" s="21" t="n"/>
      <c r="H59" s="21" t="n"/>
      <c r="I59" s="4" t="n"/>
      <c r="J59" s="4" t="n"/>
      <c r="K59" s="23">
        <f>IF(COUNTA($A59:$J59)=0,"",IF(ISNUMBER($H59),"Paid",IF($H59&lt;&gt;"","Check date",IF($G59="","Unpaid",IF(NOT(ISNUMBER($G59)),"Check date",IF($G59&lt;$C$3,"Overdue",IF($G59-$C$3&lt;=N($C$4),"Due soon","Unpaid")))))))</f>
        <v/>
      </c>
    </row>
    <row r="60" ht="20" customHeight="1">
      <c r="A60" s="21" t="n"/>
      <c r="B60" s="10" t="n"/>
      <c r="C60" s="3" t="n"/>
      <c r="D60" s="10" t="n"/>
      <c r="E60" s="4" t="n"/>
      <c r="F60" s="22" t="n"/>
      <c r="G60" s="21" t="n"/>
      <c r="H60" s="21" t="n"/>
      <c r="I60" s="4" t="n"/>
      <c r="J60" s="4" t="n"/>
      <c r="K60" s="23">
        <f>IF(COUNTA($A60:$J60)=0,"",IF(ISNUMBER($H60),"Paid",IF($H60&lt;&gt;"","Check date",IF($G60="","Unpaid",IF(NOT(ISNUMBER($G60)),"Check date",IF($G60&lt;$C$3,"Overdue",IF($G60-$C$3&lt;=N($C$4),"Due soon","Unpaid")))))))</f>
        <v/>
      </c>
    </row>
    <row r="61" ht="20" customHeight="1">
      <c r="A61" s="21" t="n"/>
      <c r="B61" s="10" t="n"/>
      <c r="C61" s="3" t="n"/>
      <c r="D61" s="10" t="n"/>
      <c r="E61" s="4" t="n"/>
      <c r="F61" s="22" t="n"/>
      <c r="G61" s="21" t="n"/>
      <c r="H61" s="21" t="n"/>
      <c r="I61" s="4" t="n"/>
      <c r="J61" s="4" t="n"/>
      <c r="K61" s="23">
        <f>IF(COUNTA($A61:$J61)=0,"",IF(ISNUMBER($H61),"Paid",IF($H61&lt;&gt;"","Check date",IF($G61="","Unpaid",IF(NOT(ISNUMBER($G61)),"Check date",IF($G61&lt;$C$3,"Overdue",IF($G61-$C$3&lt;=N($C$4),"Due soon","Unpaid")))))))</f>
        <v/>
      </c>
    </row>
    <row r="62" ht="20" customHeight="1">
      <c r="A62" s="21" t="n"/>
      <c r="B62" s="10" t="n"/>
      <c r="C62" s="3" t="n"/>
      <c r="D62" s="10" t="n"/>
      <c r="E62" s="4" t="n"/>
      <c r="F62" s="22" t="n"/>
      <c r="G62" s="21" t="n"/>
      <c r="H62" s="21" t="n"/>
      <c r="I62" s="4" t="n"/>
      <c r="J62" s="4" t="n"/>
      <c r="K62" s="23">
        <f>IF(COUNTA($A62:$J62)=0,"",IF(ISNUMBER($H62),"Paid",IF($H62&lt;&gt;"","Check date",IF($G62="","Unpaid",IF(NOT(ISNUMBER($G62)),"Check date",IF($G62&lt;$C$3,"Overdue",IF($G62-$C$3&lt;=N($C$4),"Due soon","Unpaid")))))))</f>
        <v/>
      </c>
    </row>
    <row r="63" ht="20" customHeight="1">
      <c r="A63" s="21" t="n"/>
      <c r="B63" s="10" t="n"/>
      <c r="C63" s="3" t="n"/>
      <c r="D63" s="10" t="n"/>
      <c r="E63" s="4" t="n"/>
      <c r="F63" s="22" t="n"/>
      <c r="G63" s="21" t="n"/>
      <c r="H63" s="21" t="n"/>
      <c r="I63" s="4" t="n"/>
      <c r="J63" s="4" t="n"/>
      <c r="K63" s="23">
        <f>IF(COUNTA($A63:$J63)=0,"",IF(ISNUMBER($H63),"Paid",IF($H63&lt;&gt;"","Check date",IF($G63="","Unpaid",IF(NOT(ISNUMBER($G63)),"Check date",IF($G63&lt;$C$3,"Overdue",IF($G63-$C$3&lt;=N($C$4),"Due soon","Unpaid")))))))</f>
        <v/>
      </c>
    </row>
    <row r="64" ht="20" customHeight="1">
      <c r="A64" s="21" t="n"/>
      <c r="B64" s="10" t="n"/>
      <c r="C64" s="3" t="n"/>
      <c r="D64" s="10" t="n"/>
      <c r="E64" s="4" t="n"/>
      <c r="F64" s="22" t="n"/>
      <c r="G64" s="21" t="n"/>
      <c r="H64" s="21" t="n"/>
      <c r="I64" s="4" t="n"/>
      <c r="J64" s="4" t="n"/>
      <c r="K64" s="23">
        <f>IF(COUNTA($A64:$J64)=0,"",IF(ISNUMBER($H64),"Paid",IF($H64&lt;&gt;"","Check date",IF($G64="","Unpaid",IF(NOT(ISNUMBER($G64)),"Check date",IF($G64&lt;$C$3,"Overdue",IF($G64-$C$3&lt;=N($C$4),"Due soon","Unpaid")))))))</f>
        <v/>
      </c>
    </row>
    <row r="65" ht="20" customHeight="1">
      <c r="A65" s="21" t="n"/>
      <c r="B65" s="10" t="n"/>
      <c r="C65" s="3" t="n"/>
      <c r="D65" s="10" t="n"/>
      <c r="E65" s="4" t="n"/>
      <c r="F65" s="22" t="n"/>
      <c r="G65" s="21" t="n"/>
      <c r="H65" s="21" t="n"/>
      <c r="I65" s="4" t="n"/>
      <c r="J65" s="4" t="n"/>
      <c r="K65" s="23">
        <f>IF(COUNTA($A65:$J65)=0,"",IF(ISNUMBER($H65),"Paid",IF($H65&lt;&gt;"","Check date",IF($G65="","Unpaid",IF(NOT(ISNUMBER($G65)),"Check date",IF($G65&lt;$C$3,"Overdue",IF($G65-$C$3&lt;=N($C$4),"Due soon","Unpaid")))))))</f>
        <v/>
      </c>
    </row>
    <row r="66" ht="20" customHeight="1">
      <c r="A66" s="21" t="n"/>
      <c r="B66" s="10" t="n"/>
      <c r="C66" s="3" t="n"/>
      <c r="D66" s="10" t="n"/>
      <c r="E66" s="4" t="n"/>
      <c r="F66" s="22" t="n"/>
      <c r="G66" s="21" t="n"/>
      <c r="H66" s="21" t="n"/>
      <c r="I66" s="4" t="n"/>
      <c r="J66" s="4" t="n"/>
      <c r="K66" s="23">
        <f>IF(COUNTA($A66:$J66)=0,"",IF(ISNUMBER($H66),"Paid",IF($H66&lt;&gt;"","Check date",IF($G66="","Unpaid",IF(NOT(ISNUMBER($G66)),"Check date",IF($G66&lt;$C$3,"Overdue",IF($G66-$C$3&lt;=N($C$4),"Due soon","Unpaid")))))))</f>
        <v/>
      </c>
    </row>
    <row r="67" ht="20" customHeight="1">
      <c r="A67" s="21" t="n"/>
      <c r="B67" s="10" t="n"/>
      <c r="C67" s="3" t="n"/>
      <c r="D67" s="10" t="n"/>
      <c r="E67" s="4" t="n"/>
      <c r="F67" s="22" t="n"/>
      <c r="G67" s="21" t="n"/>
      <c r="H67" s="21" t="n"/>
      <c r="I67" s="4" t="n"/>
      <c r="J67" s="4" t="n"/>
      <c r="K67" s="23">
        <f>IF(COUNTA($A67:$J67)=0,"",IF(ISNUMBER($H67),"Paid",IF($H67&lt;&gt;"","Check date",IF($G67="","Unpaid",IF(NOT(ISNUMBER($G67)),"Check date",IF($G67&lt;$C$3,"Overdue",IF($G67-$C$3&lt;=N($C$4),"Due soon","Unpaid")))))))</f>
        <v/>
      </c>
    </row>
    <row r="68" ht="20" customHeight="1">
      <c r="A68" s="21" t="n"/>
      <c r="B68" s="10" t="n"/>
      <c r="C68" s="3" t="n"/>
      <c r="D68" s="10" t="n"/>
      <c r="E68" s="4" t="n"/>
      <c r="F68" s="22" t="n"/>
      <c r="G68" s="21" t="n"/>
      <c r="H68" s="21" t="n"/>
      <c r="I68" s="4" t="n"/>
      <c r="J68" s="4" t="n"/>
      <c r="K68" s="23">
        <f>IF(COUNTA($A68:$J68)=0,"",IF(ISNUMBER($H68),"Paid",IF($H68&lt;&gt;"","Check date",IF($G68="","Unpaid",IF(NOT(ISNUMBER($G68)),"Check date",IF($G68&lt;$C$3,"Overdue",IF($G68-$C$3&lt;=N($C$4),"Due soon","Unpaid")))))))</f>
        <v/>
      </c>
    </row>
    <row r="69" ht="20" customHeight="1">
      <c r="A69" s="21" t="n"/>
      <c r="B69" s="10" t="n"/>
      <c r="C69" s="3" t="n"/>
      <c r="D69" s="10" t="n"/>
      <c r="E69" s="4" t="n"/>
      <c r="F69" s="22" t="n"/>
      <c r="G69" s="21" t="n"/>
      <c r="H69" s="21" t="n"/>
      <c r="I69" s="4" t="n"/>
      <c r="J69" s="4" t="n"/>
      <c r="K69" s="23">
        <f>IF(COUNTA($A69:$J69)=0,"",IF(ISNUMBER($H69),"Paid",IF($H69&lt;&gt;"","Check date",IF($G69="","Unpaid",IF(NOT(ISNUMBER($G69)),"Check date",IF($G69&lt;$C$3,"Overdue",IF($G69-$C$3&lt;=N($C$4),"Due soon","Unpaid")))))))</f>
        <v/>
      </c>
    </row>
  </sheetData>
  <mergeCells count="7">
    <mergeCell ref="A4:B4"/>
    <mergeCell ref="M8:Q8"/>
    <mergeCell ref="A5:B5"/>
    <mergeCell ref="A1:Q1"/>
    <mergeCell ref="A3:B3"/>
    <mergeCell ref="A6:B6"/>
    <mergeCell ref="A8:K8"/>
  </mergeCells>
  <conditionalFormatting sqref="A5:C5">
    <cfRule type="expression" priority="1" dxfId="0" stopIfTrue="0">
      <formula>$C$5&gt;0</formula>
    </cfRule>
  </conditionalFormatting>
  <conditionalFormatting sqref="A6:C6">
    <cfRule type="expression" priority="2" dxfId="2" stopIfTrue="0">
      <formula>$C$6&gt;0</formula>
    </cfRule>
  </conditionalFormatting>
  <conditionalFormatting sqref="C10:C69">
    <cfRule type="expression" priority="3" dxfId="3" stopIfTrue="0">
      <formula>AND(ISNUMBER($F10),OR($C10="",SUMPRODUCT(--($M$10:$M$40=$C10))=0))</formula>
    </cfRule>
  </conditionalFormatting>
  <conditionalFormatting sqref="A10:K69">
    <cfRule type="expression" priority="4" dxfId="1" stopIfTrue="1">
      <formula>$K10="Overdue"</formula>
    </cfRule>
    <cfRule type="expression" priority="5" dxfId="3" stopIfTrue="1">
      <formula>OR($K10="Due soon",$K10="Check date")</formula>
    </cfRule>
  </conditionalFormatting>
  <conditionalFormatting sqref="J10:J69">
    <cfRule type="expression" priority="6" dxfId="3" stopIfTrue="0">
      <formula>AND($K10="Paid",$J10&lt;&gt;"Yes")</formula>
    </cfRule>
  </conditionalFormatting>
  <conditionalFormatting sqref="M10:Q40">
    <cfRule type="expression" priority="7" dxfId="3" stopIfTrue="0">
      <formula>AND($M10&lt;&gt;"",ROUND(N($Q10),2)&lt;&gt;0)</formula>
    </cfRule>
  </conditionalFormatting>
  <dataValidations count="6">
    <dataValidation sqref="C4" showDropDown="0" showInputMessage="0" showErrorMessage="1" allowBlank="1" errorTitle="Value not allowed" error="Enter a whole number from 0 to 60." type="whole" errorStyle="stop" operator="between">
      <formula1>0</formula1>
      <formula2>60</formula2>
    </dataValidation>
    <dataValidation sqref="A10:A69" showDropDown="0" showInputMessage="0" showErrorMessage="1" allowBlank="1" errorTitle="Value not allowed" error="Enter a real date between 2000 and 2099 (e.g. Oct 20, 2026)." type="date" errorStyle="stop" operator="between">
      <formula1>36526</formula1>
      <formula2>73415</formula2>
    </dataValidation>
    <dataValidation sqref="G10:H69" showDropDown="0" showInputMessage="0" showErrorMessage="1" allowBlank="1" errorTitle="Value not allowed" error="Enter a real date between 2000 and 2099 (e.g. Oct 20, 2026)." type="date" errorStyle="stop" operator="between">
      <formula1>36526</formula1>
      <formula2>73415</formula2>
    </dataValidation>
    <dataValidation sqref="C10:C69" showDropDown="0" showInputMessage="0" showErrorMessage="1" allowBlank="1" errorTitle="Value not allowed" error="Pick a value from the list." type="list" errorStyle="stop">
      <formula1>$M$10:$M$40</formula1>
    </dataValidation>
    <dataValidation sqref="I10:I69" showDropDown="0" showInputMessage="0" showErrorMessage="1" allowBlank="1" errorTitle="Value not allowed" error="Pick a value from the list." type="list" errorStyle="stop">
      <formula1>"Bank transfer,Card,Check,Cash,Other"</formula1>
    </dataValidation>
    <dataValidation sqref="J10:J69" showDropDown="0" showInputMessage="0" showErrorMessage="1" allowBlank="1" errorTitle="Value not allowed" error="Pick a value from the list." type="list" errorStyle="stop">
      <formula1>"Yes,No"</formula1>
    </dataValidation>
  </dataValidations>
  <pageMargins left="0.4" right="0.4" top="0.5" bottom="0.5" header="0.2" footer="0.2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A18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28" customHeight="1">
      <c r="A1" s="27" t="inlineStr">
        <is>
          <t>How to use</t>
        </is>
      </c>
    </row>
    <row r="3" ht="30" customHeight="1">
      <c r="A3" s="28" t="inlineStr">
        <is>
          <t>This file tracks an event budget in three steps: planned, committed, paid.</t>
        </is>
      </c>
    </row>
    <row r="4" ht="30" customHeight="1">
      <c r="A4" s="28" t="inlineStr">
        <is>
          <t>Amounts have no currency symbol — the format works in your currency.</t>
        </is>
      </c>
    </row>
    <row r="5" ht="30" customHeight="1">
      <c r="A5" s="28" t="inlineStr">
        <is>
          <t>Enter the total budget at the top: the summary block updates itself.</t>
        </is>
      </c>
    </row>
    <row r="6" ht="30" customHeight="1">
      <c r="A6" s="28" t="inlineStr">
        <is>
          <t>A row is one spending category. Planned is your estimate, Committed the amount on the signed quote, Paid what actually went out.</t>
        </is>
      </c>
    </row>
    <row r="7" ht="30" customHeight="1">
      <c r="A7" s="28" t="inlineStr">
        <is>
          <t>Left to commit, left to pay and variance calculate themselves as soon as you fill in Planned, Committed or Paid.</t>
        </is>
      </c>
    </row>
    <row r="8" ht="30" customHeight="1">
      <c r="A8" s="28" t="inlineStr">
        <is>
          <t>Pick the status from the drop-down list, from To price to Paid.</t>
        </is>
      </c>
    </row>
    <row r="9" ht="30" customHeight="1">
      <c r="A9" s="28" t="inlineStr">
        <is>
          <t>The pre-filled rows cover the usual categories, including the ones people forget (load-in/out outside the slot, overnight security, consumables...). Add or remove rows to fit your event.</t>
        </is>
      </c>
    </row>
    <row r="10" ht="30" customHeight="1">
      <c r="A10" s="28" t="inlineStr">
        <is>
          <t>A positive variance (Committed above Planned) turns red, as does a due date that has passed with a non-zero amount left to pay.</t>
        </is>
      </c>
    </row>
    <row r="11" ht="30" customHeight="1">
      <c r="A11" s="28" t="inlineStr">
        <is>
          <t>If the committed total goes over budget, the matching summary row turns red.</t>
        </is>
      </c>
    </row>
    <row r="12" ht="45" customHeight="1">
      <c r="A12" s="28" t="inlineStr">
        <is>
          <t>The Expense log tab records each invoice and payment once quotes are signed: date, vendor, category (picked from the Budget tab's categories), what for, invoice or PO number, amount, due date, paid on, method, receipt.</t>
        </is>
      </c>
    </row>
    <row r="13" ht="45" customHeight="1">
      <c r="A13" s="28" t="inlineStr">
        <is>
          <t>Status fills itself: Paid once Paid on has a date; Overdue, in red, when the due date has passed; Due soon, in amber, within the days set at the top (7 to start with, adjustable); Check date, in amber, when a date was typed as text; Unpaid otherwise.</t>
        </is>
      </c>
    </row>
    <row r="14" ht="30" customHeight="1">
      <c r="A14" s="28" t="inlineStr">
        <is>
          <t>By category compares what the log shows as paid with the Paid column of the Budget tab: an amber difference means the two disagree. Receipts missing counts paid rows whose receipt isn't marked Yes.</t>
        </is>
      </c>
    </row>
    <row r="15" ht="45" customHeight="1">
      <c r="A15" s="28" t="inlineStr">
        <is>
          <t>A row with an amount but no category from the Budget tab turns amber in Category: it stays out of By category. The log has 60 rows; for more, insert a copied row above the last one (row 69) to keep formulas and colors.</t>
        </is>
      </c>
    </row>
    <row r="16" ht="22" customHeight="1">
      <c r="A16" s="29" t="inlineStr">
        <is>
          <t>The article that walks through the method: https://squena.com/blog/event-budget-that-holds?utm_source=modele-xlsx&amp;utm_medium=fichier&amp;utm_campaign=event-budget-template-planned-committed-paid</t>
        </is>
      </c>
    </row>
    <row r="18" ht="22" customHeight="1">
      <c r="A18" s="5" t="inlineStr">
        <is>
          <t>Template by Squena, the workspace for event organizers — squena.com</t>
        </is>
      </c>
    </row>
  </sheetData>
  <hyperlinks>
    <hyperlink xmlns:r="http://schemas.openxmlformats.org/officeDocument/2006/relationships" ref="A16" r:id="rId1"/>
    <hyperlink xmlns:r="http://schemas.openxmlformats.org/officeDocument/2006/relationships" ref="A18" r:id="rId2"/>
  </hyperlinks>
  <pageMargins left="0.4" right="0.4" top="0.5" bottom="0.5" header="0.2" footer="0.2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Squena</dc:creator>
  <dc:title>Event budget — planned / committed / paid</dc:title>
  <dc:language>en</dc:language>
  <dcterms:created xsi:type="dcterms:W3CDTF">2026-09-28T00:00:00Z</dcterms:created>
  <dcterms:modified xsi:type="dcterms:W3CDTF">2026-09-28T00:00:00Z</dcterms:modified>
  <cp:lastModifiedBy>Squena</cp:lastModifiedBy>
</cp:coreProperties>
</file>